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uzivatel\Desktop\Projekt Hranice chodníky\Smetanovo nábřeží\"/>
    </mc:Choice>
  </mc:AlternateContent>
  <xr:revisionPtr revIDLastSave="0" documentId="8_{ED05FB5E-EAF0-4A33-9734-750CE111DA8B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Rekapitulace stavby" sheetId="1" r:id="rId1"/>
    <sheet name="SO 101-01 - CHODNÍK - uzn..." sheetId="2" r:id="rId2"/>
    <sheet name="VON-01 - VEDLEJŠÍ A OSTAT..." sheetId="3" r:id="rId3"/>
    <sheet name="SO 101-02 - CHODNÍK -  ne..." sheetId="4" r:id="rId4"/>
  </sheets>
  <definedNames>
    <definedName name="_xlnm._FilterDatabase" localSheetId="1" hidden="1">'SO 101-01 - CHODNÍK - uzn...'!$C$128:$K$703</definedName>
    <definedName name="_xlnm._FilterDatabase" localSheetId="3" hidden="1">'SO 101-02 - CHODNÍK -  ne...'!$C$122:$K$245</definedName>
    <definedName name="_xlnm._FilterDatabase" localSheetId="2" hidden="1">'VON-01 - VEDLEJŠÍ A OSTAT...'!$C$129:$K$191</definedName>
    <definedName name="_xlnm.Print_Titles" localSheetId="0">'Rekapitulace stavby'!$92:$92</definedName>
    <definedName name="_xlnm.Print_Titles" localSheetId="1">'SO 101-01 - CHODNÍK - uzn...'!$128:$128</definedName>
    <definedName name="_xlnm.Print_Titles" localSheetId="3">'SO 101-02 - CHODNÍK -  ne...'!$122:$122</definedName>
    <definedName name="_xlnm.Print_Titles" localSheetId="2">'VON-01 - VEDLEJŠÍ A OSTAT...'!$129:$129</definedName>
    <definedName name="_xlnm.Print_Area" localSheetId="0">'Rekapitulace stavby'!$D$4:$AO$76,'Rekapitulace stavby'!$C$82:$AQ$101</definedName>
    <definedName name="_xlnm.Print_Area" localSheetId="1">'SO 101-01 - CHODNÍK - uzn...'!$C$4:$J$41,'SO 101-01 - CHODNÍK - uzn...'!$C$49:$J$75,'SO 101-01 - CHODNÍK - uzn...'!$C$81:$J$108,'SO 101-01 - CHODNÍK - uzn...'!$C$114:$K$703</definedName>
    <definedName name="_xlnm.Print_Area" localSheetId="3">'SO 101-02 - CHODNÍK -  ne...'!$C$4:$J$41,'SO 101-02 - CHODNÍK -  ne...'!$C$49:$J$75,'SO 101-02 - CHODNÍK -  ne...'!$C$81:$J$102,'SO 101-02 - CHODNÍK -  ne...'!$C$108:$K$245</definedName>
    <definedName name="_xlnm.Print_Area" localSheetId="2">'VON-01 - VEDLEJŠÍ A OSTAT...'!$C$4:$J$41,'VON-01 - VEDLEJŠÍ A OSTAT...'!$C$50:$J$76,'VON-01 - VEDLEJŠÍ A OSTAT...'!$C$82:$J$109,'VON-01 - VEDLEJŠÍ A OSTAT...'!$C$115:$K$191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6" i="4" l="1"/>
  <c r="J242" i="4"/>
  <c r="J233" i="4"/>
  <c r="J226" i="4"/>
  <c r="J222" i="4"/>
  <c r="J217" i="4"/>
  <c r="J213" i="4"/>
  <c r="J211" i="4"/>
  <c r="J209" i="4"/>
  <c r="J202" i="4"/>
  <c r="J201" i="4" s="1"/>
  <c r="J198" i="4"/>
  <c r="J191" i="4"/>
  <c r="J188" i="4"/>
  <c r="J183" i="4"/>
  <c r="J181" i="4"/>
  <c r="J176" i="4"/>
  <c r="J174" i="4"/>
  <c r="J169" i="4"/>
  <c r="J168" i="4" s="1"/>
  <c r="J149" i="4"/>
  <c r="J125" i="4" s="1"/>
  <c r="J132" i="4"/>
  <c r="J129" i="4"/>
  <c r="J20" i="2"/>
  <c r="E20" i="2"/>
  <c r="J124" i="4" l="1"/>
  <c r="AK30" i="1"/>
  <c r="BE202" i="4"/>
  <c r="P202" i="4"/>
  <c r="R202" i="4"/>
  <c r="T202" i="4"/>
  <c r="BF202" i="4"/>
  <c r="BG202" i="4"/>
  <c r="BH202" i="4"/>
  <c r="BI202" i="4"/>
  <c r="BK202" i="4"/>
  <c r="BE209" i="4"/>
  <c r="P209" i="4"/>
  <c r="R209" i="4"/>
  <c r="T209" i="4"/>
  <c r="BF209" i="4"/>
  <c r="BG209" i="4"/>
  <c r="BH209" i="4"/>
  <c r="BI209" i="4"/>
  <c r="BK209" i="4"/>
  <c r="BE211" i="4"/>
  <c r="P211" i="4"/>
  <c r="R211" i="4"/>
  <c r="T211" i="4"/>
  <c r="BF211" i="4"/>
  <c r="BG211" i="4"/>
  <c r="BH211" i="4"/>
  <c r="BI211" i="4"/>
  <c r="BK211" i="4"/>
  <c r="BE213" i="4"/>
  <c r="P213" i="4"/>
  <c r="R213" i="4"/>
  <c r="T213" i="4"/>
  <c r="BF213" i="4"/>
  <c r="BG213" i="4"/>
  <c r="BH213" i="4"/>
  <c r="BI213" i="4"/>
  <c r="BK213" i="4"/>
  <c r="F180" i="2"/>
  <c r="J561" i="2"/>
  <c r="J537" i="2"/>
  <c r="J524" i="2"/>
  <c r="J522" i="2"/>
  <c r="J521" i="2" s="1"/>
  <c r="J515" i="2"/>
  <c r="J106" i="3"/>
  <c r="J103" i="3"/>
  <c r="J205" i="3"/>
  <c r="J203" i="3"/>
  <c r="J199" i="3"/>
  <c r="J198" i="3" s="1"/>
  <c r="J107" i="3" s="1"/>
  <c r="J193" i="3"/>
  <c r="J192" i="3" s="1"/>
  <c r="J189" i="3"/>
  <c r="J187" i="3"/>
  <c r="J170" i="3"/>
  <c r="J169" i="3" s="1"/>
  <c r="J165" i="3"/>
  <c r="J151" i="3"/>
  <c r="J143" i="3"/>
  <c r="J158" i="3"/>
  <c r="J179" i="3"/>
  <c r="AY100" i="1"/>
  <c r="AX100" i="1"/>
  <c r="J39" i="4"/>
  <c r="J38" i="4"/>
  <c r="AY99" i="1" s="1"/>
  <c r="J37" i="4"/>
  <c r="AX99" i="1" s="1"/>
  <c r="BI242" i="4"/>
  <c r="BH242" i="4"/>
  <c r="BG242" i="4"/>
  <c r="BF242" i="4"/>
  <c r="T242" i="4"/>
  <c r="R242" i="4"/>
  <c r="P242" i="4"/>
  <c r="BI233" i="4"/>
  <c r="BH233" i="4"/>
  <c r="BG233" i="4"/>
  <c r="BF233" i="4"/>
  <c r="T233" i="4"/>
  <c r="R233" i="4"/>
  <c r="P233" i="4"/>
  <c r="BI226" i="4"/>
  <c r="BH226" i="4"/>
  <c r="BG226" i="4"/>
  <c r="BF226" i="4"/>
  <c r="T226" i="4"/>
  <c r="R226" i="4"/>
  <c r="P226" i="4"/>
  <c r="BI222" i="4"/>
  <c r="BH222" i="4"/>
  <c r="BG222" i="4"/>
  <c r="BF222" i="4"/>
  <c r="T222" i="4"/>
  <c r="R222" i="4"/>
  <c r="P222" i="4"/>
  <c r="BI217" i="4"/>
  <c r="BH217" i="4"/>
  <c r="BG217" i="4"/>
  <c r="BF217" i="4"/>
  <c r="T217" i="4"/>
  <c r="R217" i="4"/>
  <c r="P217" i="4"/>
  <c r="BI198" i="4"/>
  <c r="BH198" i="4"/>
  <c r="BG198" i="4"/>
  <c r="BF198" i="4"/>
  <c r="T198" i="4"/>
  <c r="R198" i="4"/>
  <c r="P198" i="4"/>
  <c r="BI191" i="4"/>
  <c r="BH191" i="4"/>
  <c r="BG191" i="4"/>
  <c r="BF191" i="4"/>
  <c r="T191" i="4"/>
  <c r="R191" i="4"/>
  <c r="P191" i="4"/>
  <c r="BI188" i="4"/>
  <c r="BH188" i="4"/>
  <c r="BG188" i="4"/>
  <c r="BF188" i="4"/>
  <c r="T188" i="4"/>
  <c r="R188" i="4"/>
  <c r="P188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69" i="4"/>
  <c r="BH169" i="4"/>
  <c r="BG169" i="4"/>
  <c r="BF169" i="4"/>
  <c r="T169" i="4"/>
  <c r="R169" i="4"/>
  <c r="P169" i="4"/>
  <c r="BI149" i="4"/>
  <c r="BH149" i="4"/>
  <c r="BG149" i="4"/>
  <c r="BF149" i="4"/>
  <c r="T149" i="4"/>
  <c r="R149" i="4"/>
  <c r="P149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BI126" i="4"/>
  <c r="BH126" i="4"/>
  <c r="BG126" i="4"/>
  <c r="BF126" i="4"/>
  <c r="T126" i="4"/>
  <c r="R126" i="4"/>
  <c r="P126" i="4"/>
  <c r="J120" i="4"/>
  <c r="J119" i="4"/>
  <c r="F119" i="4"/>
  <c r="F117" i="4"/>
  <c r="E115" i="4"/>
  <c r="J93" i="4"/>
  <c r="J92" i="4"/>
  <c r="F92" i="4"/>
  <c r="F90" i="4"/>
  <c r="E88" i="4"/>
  <c r="J20" i="4"/>
  <c r="E20" i="4"/>
  <c r="F120" i="4" s="1"/>
  <c r="J19" i="4"/>
  <c r="J14" i="4"/>
  <c r="J90" i="4" s="1"/>
  <c r="E7" i="4"/>
  <c r="E84" i="4" s="1"/>
  <c r="J39" i="3"/>
  <c r="J38" i="3"/>
  <c r="AY97" i="1" s="1"/>
  <c r="J37" i="3"/>
  <c r="AX97" i="1" s="1"/>
  <c r="BI191" i="3"/>
  <c r="BH191" i="3"/>
  <c r="BG191" i="3"/>
  <c r="BF191" i="3"/>
  <c r="T191" i="3"/>
  <c r="R191" i="3"/>
  <c r="P191" i="3"/>
  <c r="BI185" i="3"/>
  <c r="BH185" i="3"/>
  <c r="BG185" i="3"/>
  <c r="BF185" i="3"/>
  <c r="T185" i="3"/>
  <c r="R185" i="3"/>
  <c r="P185" i="3"/>
  <c r="BI179" i="3"/>
  <c r="BH179" i="3"/>
  <c r="BG179" i="3"/>
  <c r="BF179" i="3"/>
  <c r="T179" i="3"/>
  <c r="T178" i="3" s="1"/>
  <c r="R179" i="3"/>
  <c r="R178" i="3" s="1"/>
  <c r="P179" i="3"/>
  <c r="P178" i="3" s="1"/>
  <c r="BI158" i="3"/>
  <c r="BH158" i="3"/>
  <c r="BG158" i="3"/>
  <c r="BF158" i="3"/>
  <c r="T158" i="3"/>
  <c r="T142" i="3" s="1"/>
  <c r="R158" i="3"/>
  <c r="R142" i="3" s="1"/>
  <c r="P158" i="3"/>
  <c r="P142" i="3" s="1"/>
  <c r="BI133" i="3"/>
  <c r="BH133" i="3"/>
  <c r="BG133" i="3"/>
  <c r="BF133" i="3"/>
  <c r="T133" i="3"/>
  <c r="T132" i="3" s="1"/>
  <c r="T131" i="3" s="1"/>
  <c r="R133" i="3"/>
  <c r="R132" i="3" s="1"/>
  <c r="R131" i="3" s="1"/>
  <c r="P133" i="3"/>
  <c r="P132" i="3" s="1"/>
  <c r="P131" i="3" s="1"/>
  <c r="J127" i="3"/>
  <c r="J126" i="3"/>
  <c r="F126" i="3"/>
  <c r="F124" i="3"/>
  <c r="E122" i="3"/>
  <c r="J94" i="3"/>
  <c r="J93" i="3"/>
  <c r="F93" i="3"/>
  <c r="F91" i="3"/>
  <c r="E89" i="3"/>
  <c r="J20" i="3"/>
  <c r="E20" i="3"/>
  <c r="F94" i="3" s="1"/>
  <c r="J19" i="3"/>
  <c r="J14" i="3"/>
  <c r="J124" i="3" s="1"/>
  <c r="E7" i="3"/>
  <c r="E85" i="3" s="1"/>
  <c r="J39" i="2"/>
  <c r="J38" i="2"/>
  <c r="AY96" i="1" s="1"/>
  <c r="J37" i="2"/>
  <c r="AX96" i="1" s="1"/>
  <c r="BI703" i="2"/>
  <c r="BH703" i="2"/>
  <c r="BG703" i="2"/>
  <c r="BF703" i="2"/>
  <c r="T703" i="2"/>
  <c r="R703" i="2"/>
  <c r="P703" i="2"/>
  <c r="BI700" i="2"/>
  <c r="BH700" i="2"/>
  <c r="BG700" i="2"/>
  <c r="BF700" i="2"/>
  <c r="T700" i="2"/>
  <c r="R700" i="2"/>
  <c r="P700" i="2"/>
  <c r="BI697" i="2"/>
  <c r="BH697" i="2"/>
  <c r="BG697" i="2"/>
  <c r="BF697" i="2"/>
  <c r="T697" i="2"/>
  <c r="T696" i="2" s="1"/>
  <c r="R697" i="2"/>
  <c r="R696" i="2" s="1"/>
  <c r="P697" i="2"/>
  <c r="P696" i="2" s="1"/>
  <c r="BI691" i="2"/>
  <c r="BH691" i="2"/>
  <c r="BG691" i="2"/>
  <c r="BF691" i="2"/>
  <c r="T691" i="2"/>
  <c r="R691" i="2"/>
  <c r="P691" i="2"/>
  <c r="BI677" i="2"/>
  <c r="BH677" i="2"/>
  <c r="BG677" i="2"/>
  <c r="BF677" i="2"/>
  <c r="T677" i="2"/>
  <c r="R677" i="2"/>
  <c r="P677" i="2"/>
  <c r="BI673" i="2"/>
  <c r="BH673" i="2"/>
  <c r="BG673" i="2"/>
  <c r="BF673" i="2"/>
  <c r="T673" i="2"/>
  <c r="R673" i="2"/>
  <c r="P673" i="2"/>
  <c r="BI662" i="2"/>
  <c r="BH662" i="2"/>
  <c r="BG662" i="2"/>
  <c r="BF662" i="2"/>
  <c r="T662" i="2"/>
  <c r="R662" i="2"/>
  <c r="P662" i="2"/>
  <c r="BI656" i="2"/>
  <c r="BH656" i="2"/>
  <c r="BG656" i="2"/>
  <c r="BF656" i="2"/>
  <c r="T656" i="2"/>
  <c r="R656" i="2"/>
  <c r="P656" i="2"/>
  <c r="BI651" i="2"/>
  <c r="BH651" i="2"/>
  <c r="BG651" i="2"/>
  <c r="BF651" i="2"/>
  <c r="T651" i="2"/>
  <c r="R651" i="2"/>
  <c r="P651" i="2"/>
  <c r="BI647" i="2"/>
  <c r="BH647" i="2"/>
  <c r="BG647" i="2"/>
  <c r="BF647" i="2"/>
  <c r="T647" i="2"/>
  <c r="R647" i="2"/>
  <c r="P647" i="2"/>
  <c r="BI641" i="2"/>
  <c r="BH641" i="2"/>
  <c r="BG641" i="2"/>
  <c r="BF641" i="2"/>
  <c r="T641" i="2"/>
  <c r="R641" i="2"/>
  <c r="P641" i="2"/>
  <c r="BI636" i="2"/>
  <c r="BH636" i="2"/>
  <c r="BG636" i="2"/>
  <c r="BF636" i="2"/>
  <c r="T636" i="2"/>
  <c r="R636" i="2"/>
  <c r="P636" i="2"/>
  <c r="BI634" i="2"/>
  <c r="BH634" i="2"/>
  <c r="BG634" i="2"/>
  <c r="BF634" i="2"/>
  <c r="T634" i="2"/>
  <c r="R634" i="2"/>
  <c r="P634" i="2"/>
  <c r="BI630" i="2"/>
  <c r="BH630" i="2"/>
  <c r="BG630" i="2"/>
  <c r="BF630" i="2"/>
  <c r="T630" i="2"/>
  <c r="R630" i="2"/>
  <c r="P630" i="2"/>
  <c r="BI618" i="2"/>
  <c r="BH618" i="2"/>
  <c r="BG618" i="2"/>
  <c r="BF618" i="2"/>
  <c r="T618" i="2"/>
  <c r="R618" i="2"/>
  <c r="P618" i="2"/>
  <c r="BI616" i="2"/>
  <c r="BH616" i="2"/>
  <c r="BG616" i="2"/>
  <c r="BF616" i="2"/>
  <c r="T616" i="2"/>
  <c r="R616" i="2"/>
  <c r="P616" i="2"/>
  <c r="BI608" i="2"/>
  <c r="BH608" i="2"/>
  <c r="BG608" i="2"/>
  <c r="BF608" i="2"/>
  <c r="T608" i="2"/>
  <c r="R608" i="2"/>
  <c r="P608" i="2"/>
  <c r="BI604" i="2"/>
  <c r="BH604" i="2"/>
  <c r="BG604" i="2"/>
  <c r="BF604" i="2"/>
  <c r="T604" i="2"/>
  <c r="R604" i="2"/>
  <c r="P604" i="2"/>
  <c r="BI599" i="2"/>
  <c r="BH599" i="2"/>
  <c r="BG599" i="2"/>
  <c r="BF599" i="2"/>
  <c r="T599" i="2"/>
  <c r="R599" i="2"/>
  <c r="P599" i="2"/>
  <c r="BI594" i="2"/>
  <c r="BH594" i="2"/>
  <c r="BG594" i="2"/>
  <c r="BF594" i="2"/>
  <c r="T594" i="2"/>
  <c r="R594" i="2"/>
  <c r="P594" i="2"/>
  <c r="BI590" i="2"/>
  <c r="BH590" i="2"/>
  <c r="BG590" i="2"/>
  <c r="BF590" i="2"/>
  <c r="T590" i="2"/>
  <c r="R590" i="2"/>
  <c r="P590" i="2"/>
  <c r="BI588" i="2"/>
  <c r="BH588" i="2"/>
  <c r="BG588" i="2"/>
  <c r="BF588" i="2"/>
  <c r="T588" i="2"/>
  <c r="R588" i="2"/>
  <c r="P588" i="2"/>
  <c r="BI581" i="2"/>
  <c r="BH581" i="2"/>
  <c r="BG581" i="2"/>
  <c r="BF581" i="2"/>
  <c r="T581" i="2"/>
  <c r="R581" i="2"/>
  <c r="P581" i="2"/>
  <c r="BI577" i="2"/>
  <c r="BH577" i="2"/>
  <c r="BG577" i="2"/>
  <c r="BF577" i="2"/>
  <c r="T577" i="2"/>
  <c r="R577" i="2"/>
  <c r="P577" i="2"/>
  <c r="BI571" i="2"/>
  <c r="BH571" i="2"/>
  <c r="BG571" i="2"/>
  <c r="BF571" i="2"/>
  <c r="T571" i="2"/>
  <c r="R571" i="2"/>
  <c r="P571" i="2"/>
  <c r="BI566" i="2"/>
  <c r="BH566" i="2"/>
  <c r="BG566" i="2"/>
  <c r="BF566" i="2"/>
  <c r="T566" i="2"/>
  <c r="R566" i="2"/>
  <c r="P566" i="2"/>
  <c r="BI559" i="2"/>
  <c r="BH559" i="2"/>
  <c r="BG559" i="2"/>
  <c r="BF559" i="2"/>
  <c r="T559" i="2"/>
  <c r="R559" i="2"/>
  <c r="P559" i="2"/>
  <c r="BI557" i="2"/>
  <c r="BH557" i="2"/>
  <c r="BG557" i="2"/>
  <c r="BF557" i="2"/>
  <c r="T557" i="2"/>
  <c r="R557" i="2"/>
  <c r="P557" i="2"/>
  <c r="BI553" i="2"/>
  <c r="BH553" i="2"/>
  <c r="BG553" i="2"/>
  <c r="BF553" i="2"/>
  <c r="T553" i="2"/>
  <c r="R553" i="2"/>
  <c r="P553" i="2"/>
  <c r="BI551" i="2"/>
  <c r="BH551" i="2"/>
  <c r="BG551" i="2"/>
  <c r="BF551" i="2"/>
  <c r="T551" i="2"/>
  <c r="R551" i="2"/>
  <c r="P551" i="2"/>
  <c r="BI549" i="2"/>
  <c r="BH549" i="2"/>
  <c r="BG549" i="2"/>
  <c r="BF549" i="2"/>
  <c r="T549" i="2"/>
  <c r="R549" i="2"/>
  <c r="P549" i="2"/>
  <c r="BI542" i="2"/>
  <c r="BH542" i="2"/>
  <c r="BG542" i="2"/>
  <c r="BF542" i="2"/>
  <c r="T542" i="2"/>
  <c r="R542" i="2"/>
  <c r="P542" i="2"/>
  <c r="BI530" i="2"/>
  <c r="BH530" i="2"/>
  <c r="BG530" i="2"/>
  <c r="BF530" i="2"/>
  <c r="T530" i="2"/>
  <c r="R530" i="2"/>
  <c r="P530" i="2"/>
  <c r="BI528" i="2"/>
  <c r="BH528" i="2"/>
  <c r="BG528" i="2"/>
  <c r="BF528" i="2"/>
  <c r="T528" i="2"/>
  <c r="R528" i="2"/>
  <c r="P528" i="2"/>
  <c r="BI526" i="2"/>
  <c r="BH526" i="2"/>
  <c r="BG526" i="2"/>
  <c r="BF526" i="2"/>
  <c r="T526" i="2"/>
  <c r="R526" i="2"/>
  <c r="P526" i="2"/>
  <c r="BI517" i="2"/>
  <c r="BH517" i="2"/>
  <c r="BG517" i="2"/>
  <c r="BF517" i="2"/>
  <c r="T517" i="2"/>
  <c r="T514" i="2" s="1"/>
  <c r="R517" i="2"/>
  <c r="R514" i="2" s="1"/>
  <c r="P517" i="2"/>
  <c r="P514" i="2" s="1"/>
  <c r="BI511" i="2"/>
  <c r="BH511" i="2"/>
  <c r="BG511" i="2"/>
  <c r="BF511" i="2"/>
  <c r="T511" i="2"/>
  <c r="R511" i="2"/>
  <c r="P511" i="2"/>
  <c r="BI508" i="2"/>
  <c r="BH508" i="2"/>
  <c r="BG508" i="2"/>
  <c r="BF508" i="2"/>
  <c r="T508" i="2"/>
  <c r="R508" i="2"/>
  <c r="P508" i="2"/>
  <c r="BI501" i="2"/>
  <c r="BH501" i="2"/>
  <c r="BG501" i="2"/>
  <c r="BF501" i="2"/>
  <c r="T501" i="2"/>
  <c r="R501" i="2"/>
  <c r="P501" i="2"/>
  <c r="BI498" i="2"/>
  <c r="BH498" i="2"/>
  <c r="BG498" i="2"/>
  <c r="BF498" i="2"/>
  <c r="T498" i="2"/>
  <c r="R498" i="2"/>
  <c r="P498" i="2"/>
  <c r="BI493" i="2"/>
  <c r="BH493" i="2"/>
  <c r="BG493" i="2"/>
  <c r="BF493" i="2"/>
  <c r="T493" i="2"/>
  <c r="R493" i="2"/>
  <c r="P493" i="2"/>
  <c r="BI491" i="2"/>
  <c r="BH491" i="2"/>
  <c r="BG491" i="2"/>
  <c r="BF491" i="2"/>
  <c r="T491" i="2"/>
  <c r="R491" i="2"/>
  <c r="P491" i="2"/>
  <c r="BI488" i="2"/>
  <c r="BH488" i="2"/>
  <c r="BG488" i="2"/>
  <c r="BF488" i="2"/>
  <c r="T488" i="2"/>
  <c r="R488" i="2"/>
  <c r="P488" i="2"/>
  <c r="BI485" i="2"/>
  <c r="BH485" i="2"/>
  <c r="BG485" i="2"/>
  <c r="BF485" i="2"/>
  <c r="T485" i="2"/>
  <c r="R485" i="2"/>
  <c r="P485" i="2"/>
  <c r="BI471" i="2"/>
  <c r="BH471" i="2"/>
  <c r="BG471" i="2"/>
  <c r="BF471" i="2"/>
  <c r="T471" i="2"/>
  <c r="R471" i="2"/>
  <c r="P471" i="2"/>
  <c r="BI469" i="2"/>
  <c r="BH469" i="2"/>
  <c r="BG469" i="2"/>
  <c r="BF469" i="2"/>
  <c r="T469" i="2"/>
  <c r="R469" i="2"/>
  <c r="P469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60" i="2"/>
  <c r="BH460" i="2"/>
  <c r="BG460" i="2"/>
  <c r="BF460" i="2"/>
  <c r="T460" i="2"/>
  <c r="R460" i="2"/>
  <c r="P460" i="2"/>
  <c r="BI455" i="2"/>
  <c r="BH455" i="2"/>
  <c r="BG455" i="2"/>
  <c r="BF455" i="2"/>
  <c r="T455" i="2"/>
  <c r="R455" i="2"/>
  <c r="P455" i="2"/>
  <c r="BI449" i="2"/>
  <c r="BH449" i="2"/>
  <c r="BG449" i="2"/>
  <c r="BF449" i="2"/>
  <c r="T449" i="2"/>
  <c r="R449" i="2"/>
  <c r="P449" i="2"/>
  <c r="BI445" i="2"/>
  <c r="BH445" i="2"/>
  <c r="BG445" i="2"/>
  <c r="BF445" i="2"/>
  <c r="T445" i="2"/>
  <c r="R445" i="2"/>
  <c r="P445" i="2"/>
  <c r="BI436" i="2"/>
  <c r="BH436" i="2"/>
  <c r="BG436" i="2"/>
  <c r="BF436" i="2"/>
  <c r="T436" i="2"/>
  <c r="R436" i="2"/>
  <c r="P436" i="2"/>
  <c r="BI433" i="2"/>
  <c r="BH433" i="2"/>
  <c r="BG433" i="2"/>
  <c r="BF433" i="2"/>
  <c r="T433" i="2"/>
  <c r="R433" i="2"/>
  <c r="P433" i="2"/>
  <c r="BI431" i="2"/>
  <c r="BH431" i="2"/>
  <c r="BG431" i="2"/>
  <c r="BF431" i="2"/>
  <c r="T431" i="2"/>
  <c r="R431" i="2"/>
  <c r="P431" i="2"/>
  <c r="BI429" i="2"/>
  <c r="BH429" i="2"/>
  <c r="BG429" i="2"/>
  <c r="BF429" i="2"/>
  <c r="T429" i="2"/>
  <c r="R429" i="2"/>
  <c r="P429" i="2"/>
  <c r="BI426" i="2"/>
  <c r="BH426" i="2"/>
  <c r="BG426" i="2"/>
  <c r="BF426" i="2"/>
  <c r="T426" i="2"/>
  <c r="R426" i="2"/>
  <c r="P426" i="2"/>
  <c r="BI424" i="2"/>
  <c r="BH424" i="2"/>
  <c r="BG424" i="2"/>
  <c r="BF424" i="2"/>
  <c r="T424" i="2"/>
  <c r="R424" i="2"/>
  <c r="P424" i="2"/>
  <c r="BI421" i="2"/>
  <c r="BH421" i="2"/>
  <c r="BG421" i="2"/>
  <c r="BF421" i="2"/>
  <c r="T421" i="2"/>
  <c r="R421" i="2"/>
  <c r="P421" i="2"/>
  <c r="BI419" i="2"/>
  <c r="BH419" i="2"/>
  <c r="BG419" i="2"/>
  <c r="BF419" i="2"/>
  <c r="T419" i="2"/>
  <c r="R419" i="2"/>
  <c r="P419" i="2"/>
  <c r="BI417" i="2"/>
  <c r="BH417" i="2"/>
  <c r="BG417" i="2"/>
  <c r="BF417" i="2"/>
  <c r="T417" i="2"/>
  <c r="R417" i="2"/>
  <c r="P417" i="2"/>
  <c r="BI415" i="2"/>
  <c r="BH415" i="2"/>
  <c r="BG415" i="2"/>
  <c r="BF415" i="2"/>
  <c r="T415" i="2"/>
  <c r="R415" i="2"/>
  <c r="P415" i="2"/>
  <c r="BI411" i="2"/>
  <c r="BH411" i="2"/>
  <c r="BG411" i="2"/>
  <c r="BF411" i="2"/>
  <c r="T411" i="2"/>
  <c r="R411" i="2"/>
  <c r="P411" i="2"/>
  <c r="BI406" i="2"/>
  <c r="BH406" i="2"/>
  <c r="BG406" i="2"/>
  <c r="BF406" i="2"/>
  <c r="T406" i="2"/>
  <c r="R406" i="2"/>
  <c r="P406" i="2"/>
  <c r="BI404" i="2"/>
  <c r="BH404" i="2"/>
  <c r="BG404" i="2"/>
  <c r="BF404" i="2"/>
  <c r="T404" i="2"/>
  <c r="R404" i="2"/>
  <c r="P404" i="2"/>
  <c r="BI399" i="2"/>
  <c r="BH399" i="2"/>
  <c r="BG399" i="2"/>
  <c r="BF399" i="2"/>
  <c r="T399" i="2"/>
  <c r="R399" i="2"/>
  <c r="P399" i="2"/>
  <c r="BI395" i="2"/>
  <c r="BH395" i="2"/>
  <c r="BG395" i="2"/>
  <c r="BF395" i="2"/>
  <c r="T395" i="2"/>
  <c r="R395" i="2"/>
  <c r="P395" i="2"/>
  <c r="BI391" i="2"/>
  <c r="BH391" i="2"/>
  <c r="BG391" i="2"/>
  <c r="BF391" i="2"/>
  <c r="T391" i="2"/>
  <c r="R391" i="2"/>
  <c r="P391" i="2"/>
  <c r="BI383" i="2"/>
  <c r="BH383" i="2"/>
  <c r="BG383" i="2"/>
  <c r="BF383" i="2"/>
  <c r="T383" i="2"/>
  <c r="R383" i="2"/>
  <c r="P383" i="2"/>
  <c r="BI375" i="2"/>
  <c r="BH375" i="2"/>
  <c r="BG375" i="2"/>
  <c r="BF375" i="2"/>
  <c r="T375" i="2"/>
  <c r="R375" i="2"/>
  <c r="P375" i="2"/>
  <c r="BI371" i="2"/>
  <c r="BH371" i="2"/>
  <c r="BG371" i="2"/>
  <c r="BF371" i="2"/>
  <c r="T371" i="2"/>
  <c r="R371" i="2"/>
  <c r="P371" i="2"/>
  <c r="BI367" i="2"/>
  <c r="BH367" i="2"/>
  <c r="BG367" i="2"/>
  <c r="BF367" i="2"/>
  <c r="T367" i="2"/>
  <c r="R367" i="2"/>
  <c r="P367" i="2"/>
  <c r="BI364" i="2"/>
  <c r="BH364" i="2"/>
  <c r="BG364" i="2"/>
  <c r="BF364" i="2"/>
  <c r="T364" i="2"/>
  <c r="R364" i="2"/>
  <c r="P364" i="2"/>
  <c r="BI356" i="2"/>
  <c r="BH356" i="2"/>
  <c r="BG356" i="2"/>
  <c r="BF356" i="2"/>
  <c r="T356" i="2"/>
  <c r="R356" i="2"/>
  <c r="P356" i="2"/>
  <c r="BI345" i="2"/>
  <c r="BH345" i="2"/>
  <c r="BG345" i="2"/>
  <c r="BF345" i="2"/>
  <c r="T345" i="2"/>
  <c r="R345" i="2"/>
  <c r="P345" i="2"/>
  <c r="BI335" i="2"/>
  <c r="BH335" i="2"/>
  <c r="BG335" i="2"/>
  <c r="BF335" i="2"/>
  <c r="T335" i="2"/>
  <c r="R335" i="2"/>
  <c r="P335" i="2"/>
  <c r="BI330" i="2"/>
  <c r="BH330" i="2"/>
  <c r="BG330" i="2"/>
  <c r="BF330" i="2"/>
  <c r="T330" i="2"/>
  <c r="R330" i="2"/>
  <c r="P330" i="2"/>
  <c r="BI321" i="2"/>
  <c r="BH321" i="2"/>
  <c r="BG321" i="2"/>
  <c r="BF321" i="2"/>
  <c r="T321" i="2"/>
  <c r="R321" i="2"/>
  <c r="P321" i="2"/>
  <c r="BI290" i="2"/>
  <c r="BH290" i="2"/>
  <c r="BG290" i="2"/>
  <c r="BF290" i="2"/>
  <c r="T290" i="2"/>
  <c r="R290" i="2"/>
  <c r="P290" i="2"/>
  <c r="BI263" i="2"/>
  <c r="BH263" i="2"/>
  <c r="BG263" i="2"/>
  <c r="BF263" i="2"/>
  <c r="T263" i="2"/>
  <c r="R263" i="2"/>
  <c r="P263" i="2"/>
  <c r="BI250" i="2"/>
  <c r="BH250" i="2"/>
  <c r="BG250" i="2"/>
  <c r="BF250" i="2"/>
  <c r="T250" i="2"/>
  <c r="R250" i="2"/>
  <c r="P250" i="2"/>
  <c r="BI223" i="2"/>
  <c r="BH223" i="2"/>
  <c r="BG223" i="2"/>
  <c r="BF223" i="2"/>
  <c r="T223" i="2"/>
  <c r="R223" i="2"/>
  <c r="P223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2" i="2"/>
  <c r="BH192" i="2"/>
  <c r="BG192" i="2"/>
  <c r="BF192" i="2"/>
  <c r="T192" i="2"/>
  <c r="R192" i="2"/>
  <c r="P192" i="2"/>
  <c r="BI188" i="2"/>
  <c r="BH188" i="2"/>
  <c r="BG188" i="2"/>
  <c r="BF188" i="2"/>
  <c r="T188" i="2"/>
  <c r="R188" i="2"/>
  <c r="P188" i="2"/>
  <c r="BI182" i="2"/>
  <c r="BH182" i="2"/>
  <c r="BG182" i="2"/>
  <c r="BF182" i="2"/>
  <c r="T182" i="2"/>
  <c r="R182" i="2"/>
  <c r="P182" i="2"/>
  <c r="BI175" i="2"/>
  <c r="BH175" i="2"/>
  <c r="BG175" i="2"/>
  <c r="BF175" i="2"/>
  <c r="T175" i="2"/>
  <c r="R175" i="2"/>
  <c r="P175" i="2"/>
  <c r="BI168" i="2"/>
  <c r="BH168" i="2"/>
  <c r="BG168" i="2"/>
  <c r="BF168" i="2"/>
  <c r="T168" i="2"/>
  <c r="R168" i="2"/>
  <c r="P168" i="2"/>
  <c r="BI163" i="2"/>
  <c r="BH163" i="2"/>
  <c r="BG163" i="2"/>
  <c r="BF163" i="2"/>
  <c r="T163" i="2"/>
  <c r="R163" i="2"/>
  <c r="P163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48" i="2"/>
  <c r="BH148" i="2"/>
  <c r="BG148" i="2"/>
  <c r="BF148" i="2"/>
  <c r="T148" i="2"/>
  <c r="R148" i="2"/>
  <c r="P148" i="2"/>
  <c r="BI132" i="2"/>
  <c r="BH132" i="2"/>
  <c r="BG132" i="2"/>
  <c r="BF132" i="2"/>
  <c r="T132" i="2"/>
  <c r="R132" i="2"/>
  <c r="P132" i="2"/>
  <c r="J126" i="2"/>
  <c r="J125" i="2"/>
  <c r="F125" i="2"/>
  <c r="F123" i="2"/>
  <c r="E121" i="2"/>
  <c r="J93" i="2"/>
  <c r="J92" i="2"/>
  <c r="F92" i="2"/>
  <c r="F90" i="2"/>
  <c r="E88" i="2"/>
  <c r="F93" i="2"/>
  <c r="J19" i="2"/>
  <c r="J14" i="2"/>
  <c r="J123" i="2" s="1"/>
  <c r="E7" i="2"/>
  <c r="E84" i="2" s="1"/>
  <c r="L90" i="1"/>
  <c r="AM90" i="1"/>
  <c r="AM89" i="1"/>
  <c r="L89" i="1"/>
  <c r="AM87" i="1"/>
  <c r="L87" i="1"/>
  <c r="L85" i="1"/>
  <c r="L84" i="1"/>
  <c r="J700" i="2"/>
  <c r="J699" i="2" s="1"/>
  <c r="BK641" i="2"/>
  <c r="J599" i="2"/>
  <c r="J571" i="2"/>
  <c r="J530" i="2"/>
  <c r="BK493" i="2"/>
  <c r="J485" i="2"/>
  <c r="J462" i="2"/>
  <c r="J429" i="2"/>
  <c r="BK417" i="2"/>
  <c r="J395" i="2"/>
  <c r="J394" i="2" s="1"/>
  <c r="J263" i="2"/>
  <c r="BK211" i="2"/>
  <c r="AS98" i="1"/>
  <c r="J647" i="2"/>
  <c r="BK581" i="2"/>
  <c r="J566" i="2"/>
  <c r="BK530" i="2"/>
  <c r="BK460" i="2"/>
  <c r="BK429" i="2"/>
  <c r="BK383" i="2"/>
  <c r="J290" i="2"/>
  <c r="J201" i="2"/>
  <c r="J175" i="2"/>
  <c r="J703" i="2"/>
  <c r="BK647" i="2"/>
  <c r="J590" i="2"/>
  <c r="J549" i="2"/>
  <c r="J501" i="2"/>
  <c r="J464" i="2"/>
  <c r="BK426" i="2"/>
  <c r="J415" i="2"/>
  <c r="BK356" i="2"/>
  <c r="J211" i="2"/>
  <c r="BK168" i="2"/>
  <c r="J691" i="2"/>
  <c r="J618" i="2"/>
  <c r="BK588" i="2"/>
  <c r="BK551" i="2"/>
  <c r="BK517" i="2"/>
  <c r="BK491" i="2"/>
  <c r="J455" i="2"/>
  <c r="J454" i="2" s="1"/>
  <c r="J424" i="2"/>
  <c r="J399" i="2"/>
  <c r="BK367" i="2"/>
  <c r="J321" i="2"/>
  <c r="BK182" i="2"/>
  <c r="BK185" i="3"/>
  <c r="J133" i="3"/>
  <c r="BK174" i="4"/>
  <c r="BK149" i="4"/>
  <c r="BK191" i="4"/>
  <c r="BK198" i="4"/>
  <c r="BK126" i="4"/>
  <c r="J677" i="2"/>
  <c r="BK608" i="2"/>
  <c r="J577" i="2"/>
  <c r="BK542" i="2"/>
  <c r="J498" i="2"/>
  <c r="J469" i="2"/>
  <c r="BK445" i="2"/>
  <c r="BK424" i="2"/>
  <c r="BK411" i="2"/>
  <c r="BK375" i="2"/>
  <c r="BK335" i="2"/>
  <c r="BK214" i="2"/>
  <c r="BK148" i="2"/>
  <c r="BK700" i="2"/>
  <c r="BK677" i="2"/>
  <c r="BK656" i="2"/>
  <c r="BK618" i="2"/>
  <c r="BK616" i="2"/>
  <c r="BK577" i="2"/>
  <c r="J553" i="2"/>
  <c r="BK485" i="2"/>
  <c r="J433" i="2"/>
  <c r="J391" i="2"/>
  <c r="BK345" i="2"/>
  <c r="J223" i="2"/>
  <c r="J182" i="2"/>
  <c r="J148" i="2"/>
  <c r="J697" i="2"/>
  <c r="J696" i="2" s="1"/>
  <c r="J651" i="2"/>
  <c r="BK599" i="2"/>
  <c r="J581" i="2"/>
  <c r="J511" i="2"/>
  <c r="BK471" i="2"/>
  <c r="BK431" i="2"/>
  <c r="J417" i="2"/>
  <c r="BK371" i="2"/>
  <c r="J330" i="2"/>
  <c r="BK175" i="2"/>
  <c r="J634" i="2"/>
  <c r="J608" i="2"/>
  <c r="J557" i="2"/>
  <c r="BK528" i="2"/>
  <c r="BK501" i="2"/>
  <c r="J488" i="2"/>
  <c r="J445" i="2"/>
  <c r="BK415" i="2"/>
  <c r="J383" i="2"/>
  <c r="J356" i="2"/>
  <c r="BK290" i="2"/>
  <c r="J155" i="2"/>
  <c r="BK133" i="3"/>
  <c r="BK132" i="3" s="1"/>
  <c r="J185" i="3"/>
  <c r="J184" i="3" s="1"/>
  <c r="BK242" i="4"/>
  <c r="BK169" i="4"/>
  <c r="BK673" i="2"/>
  <c r="J636" i="2"/>
  <c r="BK590" i="2"/>
  <c r="BK559" i="2"/>
  <c r="BK508" i="2"/>
  <c r="BK488" i="2"/>
  <c r="J449" i="2"/>
  <c r="J431" i="2"/>
  <c r="BK421" i="2"/>
  <c r="J404" i="2"/>
  <c r="J367" i="2"/>
  <c r="BK250" i="2"/>
  <c r="J198" i="2"/>
  <c r="AS95" i="1"/>
  <c r="BK651" i="2"/>
  <c r="J604" i="2"/>
  <c r="BK571" i="2"/>
  <c r="BK557" i="2"/>
  <c r="J508" i="2"/>
  <c r="BK455" i="2"/>
  <c r="BK395" i="2"/>
  <c r="BK321" i="2"/>
  <c r="BK198" i="2"/>
  <c r="BK188" i="2"/>
  <c r="BK155" i="2"/>
  <c r="J656" i="2"/>
  <c r="BK634" i="2"/>
  <c r="J551" i="2"/>
  <c r="J526" i="2"/>
  <c r="BK469" i="2"/>
  <c r="BK433" i="2"/>
  <c r="J419" i="2"/>
  <c r="BK391" i="2"/>
  <c r="J250" i="2"/>
  <c r="J192" i="2"/>
  <c r="J158" i="2"/>
  <c r="BK630" i="2"/>
  <c r="BK604" i="2"/>
  <c r="BK549" i="2"/>
  <c r="BK511" i="2"/>
  <c r="J471" i="2"/>
  <c r="J436" i="2"/>
  <c r="BK404" i="2"/>
  <c r="J371" i="2"/>
  <c r="BK330" i="2"/>
  <c r="J188" i="2"/>
  <c r="BK158" i="2"/>
  <c r="BK179" i="3"/>
  <c r="J191" i="3"/>
  <c r="BK233" i="4"/>
  <c r="BK222" i="4"/>
  <c r="BK176" i="4"/>
  <c r="BK132" i="4"/>
  <c r="BK188" i="4"/>
  <c r="BK181" i="4"/>
  <c r="BK129" i="4"/>
  <c r="BK691" i="2"/>
  <c r="J662" i="2"/>
  <c r="J594" i="2"/>
  <c r="BK566" i="2"/>
  <c r="J528" i="2"/>
  <c r="J491" i="2"/>
  <c r="BK464" i="2"/>
  <c r="BK436" i="2"/>
  <c r="J426" i="2"/>
  <c r="BK419" i="2"/>
  <c r="BK399" i="2"/>
  <c r="BK364" i="2"/>
  <c r="BK223" i="2"/>
  <c r="J132" i="2"/>
  <c r="BK703" i="2"/>
  <c r="BK697" i="2"/>
  <c r="BK662" i="2"/>
  <c r="J630" i="2"/>
  <c r="BK594" i="2"/>
  <c r="J559" i="2"/>
  <c r="J517" i="2"/>
  <c r="BK449" i="2"/>
  <c r="BK406" i="2"/>
  <c r="J364" i="2"/>
  <c r="J214" i="2"/>
  <c r="BK192" i="2"/>
  <c r="BK163" i="2"/>
  <c r="BK132" i="2"/>
  <c r="J673" i="2"/>
  <c r="J641" i="2"/>
  <c r="J588" i="2"/>
  <c r="J542" i="2"/>
  <c r="BK498" i="2"/>
  <c r="J460" i="2"/>
  <c r="J421" i="2"/>
  <c r="J411" i="2"/>
  <c r="J345" i="2"/>
  <c r="BK201" i="2"/>
  <c r="J163" i="2"/>
  <c r="BK636" i="2"/>
  <c r="J616" i="2"/>
  <c r="BK553" i="2"/>
  <c r="BK526" i="2"/>
  <c r="J493" i="2"/>
  <c r="BK462" i="2"/>
  <c r="J406" i="2"/>
  <c r="J375" i="2"/>
  <c r="J335" i="2"/>
  <c r="BK263" i="2"/>
  <c r="J168" i="2"/>
  <c r="BK191" i="3"/>
  <c r="BK158" i="3"/>
  <c r="BK226" i="4"/>
  <c r="BK217" i="4"/>
  <c r="BK183" i="4"/>
  <c r="J131" i="2" l="1"/>
  <c r="J99" i="2" s="1"/>
  <c r="J629" i="2"/>
  <c r="J123" i="4"/>
  <c r="R168" i="4"/>
  <c r="T168" i="4"/>
  <c r="P168" i="4"/>
  <c r="BK168" i="4"/>
  <c r="P201" i="4"/>
  <c r="R201" i="4"/>
  <c r="T201" i="4"/>
  <c r="BK201" i="4"/>
  <c r="J101" i="4" s="1"/>
  <c r="J514" i="2"/>
  <c r="J102" i="2" s="1"/>
  <c r="J202" i="3"/>
  <c r="J108" i="3" s="1"/>
  <c r="J142" i="3"/>
  <c r="J132" i="3"/>
  <c r="J100" i="3" s="1"/>
  <c r="BK131" i="3"/>
  <c r="J131" i="3" s="1"/>
  <c r="R131" i="2"/>
  <c r="P394" i="2"/>
  <c r="R454" i="2"/>
  <c r="R521" i="2"/>
  <c r="BK629" i="2"/>
  <c r="J104" i="2" s="1"/>
  <c r="BK699" i="2"/>
  <c r="BK698" i="2" s="1"/>
  <c r="P184" i="3"/>
  <c r="P141" i="3" s="1"/>
  <c r="P130" i="3" s="1"/>
  <c r="AU97" i="1" s="1"/>
  <c r="R125" i="4"/>
  <c r="P131" i="2"/>
  <c r="BK394" i="2"/>
  <c r="J100" i="2" s="1"/>
  <c r="R394" i="2"/>
  <c r="T454" i="2"/>
  <c r="P521" i="2"/>
  <c r="T629" i="2"/>
  <c r="T699" i="2"/>
  <c r="T698" i="2" s="1"/>
  <c r="R184" i="3"/>
  <c r="R141" i="3" s="1"/>
  <c r="R130" i="3" s="1"/>
  <c r="T125" i="4"/>
  <c r="T131" i="2"/>
  <c r="T394" i="2"/>
  <c r="BK454" i="2"/>
  <c r="J101" i="2" s="1"/>
  <c r="BK521" i="2"/>
  <c r="J103" i="2" s="1"/>
  <c r="P629" i="2"/>
  <c r="R699" i="2"/>
  <c r="R698" i="2" s="1"/>
  <c r="T184" i="3"/>
  <c r="T141" i="3" s="1"/>
  <c r="T130" i="3" s="1"/>
  <c r="P125" i="4"/>
  <c r="BK131" i="2"/>
  <c r="P454" i="2"/>
  <c r="T521" i="2"/>
  <c r="R629" i="2"/>
  <c r="P699" i="2"/>
  <c r="P698" i="2" s="1"/>
  <c r="BK184" i="3"/>
  <c r="BK125" i="4"/>
  <c r="BK696" i="2"/>
  <c r="J105" i="2" s="1"/>
  <c r="BK514" i="2"/>
  <c r="BK142" i="3"/>
  <c r="BK178" i="3"/>
  <c r="J178" i="3" s="1"/>
  <c r="E111" i="4"/>
  <c r="BE174" i="4"/>
  <c r="BE183" i="4"/>
  <c r="BE191" i="4"/>
  <c r="BE198" i="4"/>
  <c r="BE226" i="4"/>
  <c r="F93" i="4"/>
  <c r="J117" i="4"/>
  <c r="BE149" i="4"/>
  <c r="BE181" i="4"/>
  <c r="BE233" i="4"/>
  <c r="BE126" i="4"/>
  <c r="BE129" i="4"/>
  <c r="BE132" i="4"/>
  <c r="BE217" i="4"/>
  <c r="BE222" i="4"/>
  <c r="BE242" i="4"/>
  <c r="BE169" i="4"/>
  <c r="BE176" i="4"/>
  <c r="BE188" i="4"/>
  <c r="J91" i="3"/>
  <c r="E118" i="3"/>
  <c r="F127" i="3"/>
  <c r="BE133" i="3"/>
  <c r="BE191" i="3"/>
  <c r="BE158" i="3"/>
  <c r="BE179" i="3"/>
  <c r="BE185" i="3"/>
  <c r="J90" i="2"/>
  <c r="E117" i="2"/>
  <c r="BE132" i="2"/>
  <c r="BE163" i="2"/>
  <c r="BE168" i="2"/>
  <c r="BE198" i="2"/>
  <c r="BE211" i="2"/>
  <c r="BE223" i="2"/>
  <c r="BE345" i="2"/>
  <c r="BE391" i="2"/>
  <c r="BE417" i="2"/>
  <c r="BE419" i="2"/>
  <c r="BE433" i="2"/>
  <c r="BE436" i="2"/>
  <c r="BE455" i="2"/>
  <c r="BE464" i="2"/>
  <c r="BE530" i="2"/>
  <c r="BE566" i="2"/>
  <c r="BE571" i="2"/>
  <c r="BE577" i="2"/>
  <c r="BE590" i="2"/>
  <c r="BE594" i="2"/>
  <c r="BE647" i="2"/>
  <c r="BE656" i="2"/>
  <c r="BE662" i="2"/>
  <c r="BE677" i="2"/>
  <c r="BE697" i="2"/>
  <c r="BE148" i="2"/>
  <c r="BE155" i="2"/>
  <c r="BE188" i="2"/>
  <c r="BE192" i="2"/>
  <c r="BE214" i="2"/>
  <c r="BE263" i="2"/>
  <c r="BE335" i="2"/>
  <c r="BE364" i="2"/>
  <c r="BE375" i="2"/>
  <c r="BE395" i="2"/>
  <c r="BE404" i="2"/>
  <c r="BE406" i="2"/>
  <c r="BE426" i="2"/>
  <c r="BE429" i="2"/>
  <c r="BE445" i="2"/>
  <c r="BE460" i="2"/>
  <c r="BE485" i="2"/>
  <c r="BE491" i="2"/>
  <c r="BE508" i="2"/>
  <c r="BE528" i="2"/>
  <c r="BE551" i="2"/>
  <c r="BE557" i="2"/>
  <c r="BE559" i="2"/>
  <c r="BE604" i="2"/>
  <c r="BE608" i="2"/>
  <c r="BE618" i="2"/>
  <c r="BE636" i="2"/>
  <c r="BE673" i="2"/>
  <c r="BE703" i="2"/>
  <c r="F126" i="2"/>
  <c r="BE201" i="2"/>
  <c r="BE250" i="2"/>
  <c r="BE330" i="2"/>
  <c r="BE356" i="2"/>
  <c r="BE371" i="2"/>
  <c r="BE399" i="2"/>
  <c r="BE411" i="2"/>
  <c r="BE415" i="2"/>
  <c r="BE421" i="2"/>
  <c r="BE462" i="2"/>
  <c r="BE469" i="2"/>
  <c r="BE488" i="2"/>
  <c r="BE493" i="2"/>
  <c r="BE526" i="2"/>
  <c r="BE542" i="2"/>
  <c r="BE588" i="2"/>
  <c r="BE634" i="2"/>
  <c r="BE641" i="2"/>
  <c r="BE691" i="2"/>
  <c r="BE158" i="2"/>
  <c r="BE175" i="2"/>
  <c r="BE182" i="2"/>
  <c r="BE290" i="2"/>
  <c r="BE321" i="2"/>
  <c r="BE367" i="2"/>
  <c r="BE383" i="2"/>
  <c r="BE424" i="2"/>
  <c r="BE431" i="2"/>
  <c r="BE449" i="2"/>
  <c r="BE471" i="2"/>
  <c r="BE498" i="2"/>
  <c r="BE501" i="2"/>
  <c r="BE511" i="2"/>
  <c r="BE517" i="2"/>
  <c r="BE549" i="2"/>
  <c r="BE553" i="2"/>
  <c r="BE581" i="2"/>
  <c r="BE599" i="2"/>
  <c r="BE616" i="2"/>
  <c r="BE630" i="2"/>
  <c r="BE651" i="2"/>
  <c r="BE700" i="2"/>
  <c r="F37" i="2"/>
  <c r="BB96" i="1" s="1"/>
  <c r="F39" i="2"/>
  <c r="BD96" i="1" s="1"/>
  <c r="F36" i="4"/>
  <c r="BA99" i="1" s="1"/>
  <c r="BA100" i="1"/>
  <c r="J36" i="2"/>
  <c r="AW96" i="1" s="1"/>
  <c r="AS94" i="1"/>
  <c r="F39" i="3"/>
  <c r="BD97" i="1" s="1"/>
  <c r="F37" i="3"/>
  <c r="BB97" i="1" s="1"/>
  <c r="J36" i="4"/>
  <c r="AW99" i="1" s="1"/>
  <c r="F38" i="4"/>
  <c r="BC99" i="1" s="1"/>
  <c r="F36" i="2"/>
  <c r="BA96" i="1" s="1"/>
  <c r="F36" i="3"/>
  <c r="BA97" i="1" s="1"/>
  <c r="F38" i="3"/>
  <c r="BC97" i="1" s="1"/>
  <c r="F39" i="4"/>
  <c r="BD99" i="1" s="1"/>
  <c r="BB100" i="1"/>
  <c r="BD100" i="1"/>
  <c r="F38" i="2"/>
  <c r="BC96" i="1" s="1"/>
  <c r="J36" i="3"/>
  <c r="AW97" i="1" s="1"/>
  <c r="F37" i="4"/>
  <c r="BB99" i="1" s="1"/>
  <c r="AW100" i="1"/>
  <c r="BC100" i="1"/>
  <c r="J99" i="4" l="1"/>
  <c r="J141" i="3"/>
  <c r="J130" i="3" s="1"/>
  <c r="J698" i="2"/>
  <c r="J106" i="2" s="1"/>
  <c r="J130" i="2"/>
  <c r="J129" i="2" s="1"/>
  <c r="J97" i="2" s="1"/>
  <c r="J100" i="4"/>
  <c r="J107" i="2"/>
  <c r="J99" i="3"/>
  <c r="J102" i="3"/>
  <c r="J105" i="3"/>
  <c r="J104" i="3"/>
  <c r="BK141" i="3"/>
  <c r="T124" i="4"/>
  <c r="T123" i="4" s="1"/>
  <c r="AU100" i="1"/>
  <c r="BK130" i="2"/>
  <c r="J98" i="2" s="1"/>
  <c r="P124" i="4"/>
  <c r="P123" i="4" s="1"/>
  <c r="AU99" i="1" s="1"/>
  <c r="R130" i="2"/>
  <c r="R129" i="2" s="1"/>
  <c r="T130" i="2"/>
  <c r="T129" i="2" s="1"/>
  <c r="P130" i="2"/>
  <c r="P129" i="2" s="1"/>
  <c r="AU96" i="1" s="1"/>
  <c r="AU95" i="1" s="1"/>
  <c r="R124" i="4"/>
  <c r="R123" i="4" s="1"/>
  <c r="BK124" i="4"/>
  <c r="BB98" i="1"/>
  <c r="AX98" i="1" s="1"/>
  <c r="BA98" i="1"/>
  <c r="AW98" i="1" s="1"/>
  <c r="AZ100" i="1"/>
  <c r="BC98" i="1"/>
  <c r="AY98" i="1" s="1"/>
  <c r="AV100" i="1"/>
  <c r="AT100" i="1" s="1"/>
  <c r="F35" i="4"/>
  <c r="AZ99" i="1" s="1"/>
  <c r="BD95" i="1"/>
  <c r="BA95" i="1"/>
  <c r="AW95" i="1" s="1"/>
  <c r="BB95" i="1"/>
  <c r="BC95" i="1"/>
  <c r="AY95" i="1" s="1"/>
  <c r="J35" i="4"/>
  <c r="AV99" i="1" s="1"/>
  <c r="AT99" i="1" s="1"/>
  <c r="BD98" i="1"/>
  <c r="J101" i="3" l="1"/>
  <c r="BK130" i="3"/>
  <c r="J98" i="3" s="1"/>
  <c r="BK129" i="2"/>
  <c r="BK123" i="4"/>
  <c r="J97" i="4" s="1"/>
  <c r="J98" i="4"/>
  <c r="AZ98" i="1"/>
  <c r="AV98" i="1" s="1"/>
  <c r="AT98" i="1" s="1"/>
  <c r="BC94" i="1"/>
  <c r="W32" i="1" s="1"/>
  <c r="AU98" i="1"/>
  <c r="BD94" i="1"/>
  <c r="W33" i="1" s="1"/>
  <c r="BB94" i="1"/>
  <c r="AX94" i="1" s="1"/>
  <c r="AX95" i="1"/>
  <c r="BA94" i="1"/>
  <c r="AW94" i="1" s="1"/>
  <c r="J32" i="3" l="1"/>
  <c r="J32" i="2"/>
  <c r="AU94" i="1"/>
  <c r="J32" i="4"/>
  <c r="AG99" i="1" s="1"/>
  <c r="AG98" i="1" s="1"/>
  <c r="AN98" i="1" s="1"/>
  <c r="AY94" i="1"/>
  <c r="W31" i="1"/>
  <c r="AG96" i="1" l="1"/>
  <c r="F35" i="2"/>
  <c r="AG97" i="1"/>
  <c r="F35" i="3"/>
  <c r="J41" i="4"/>
  <c r="AN99" i="1"/>
  <c r="AG95" i="1" l="1"/>
  <c r="AG94" i="1" s="1"/>
  <c r="AN94" i="1" s="1"/>
  <c r="J35" i="2"/>
  <c r="AZ96" i="1"/>
  <c r="J35" i="3"/>
  <c r="AZ97" i="1"/>
  <c r="AN95" i="1" l="1"/>
  <c r="AZ95" i="1"/>
  <c r="AV95" i="1" s="1"/>
  <c r="AT95" i="1" s="1"/>
  <c r="AK26" i="1"/>
  <c r="W29" i="1" s="1"/>
  <c r="AK29" i="1" s="1"/>
  <c r="AK35" i="1" s="1"/>
  <c r="AV96" i="1"/>
  <c r="AT96" i="1" s="1"/>
  <c r="AN96" i="1" s="1"/>
  <c r="J41" i="2"/>
  <c r="AZ94" i="1"/>
  <c r="AV97" i="1"/>
  <c r="AT97" i="1" s="1"/>
  <c r="AN97" i="1" s="1"/>
  <c r="J41" i="3"/>
  <c r="AV94" i="1" l="1"/>
  <c r="AT94" i="1" l="1"/>
</calcChain>
</file>

<file path=xl/sharedStrings.xml><?xml version="1.0" encoding="utf-8"?>
<sst xmlns="http://schemas.openxmlformats.org/spreadsheetml/2006/main" count="8298" uniqueCount="1157">
  <si>
    <t>Export Komplet</t>
  </si>
  <si>
    <t/>
  </si>
  <si>
    <t>2.0</t>
  </si>
  <si>
    <t>False</t>
  </si>
  <si>
    <t>{9ff98801-9532-4e7d-b9dd-369dd29728ce}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</si>
  <si>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</si>
  <si>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</si>
  <si>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</si>
  <si>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</si>
  <si>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</si>
  <si>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</si>
  <si>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</si>
  <si>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</si>
  <si>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23030-01</t>
  </si>
  <si>
    <t>Stavba:</t>
  </si>
  <si>
    <t>REKONSTRUKCE CHODNÍKU V UL. SMETANOVO NÁBŘEŽÍ,  HRANICE</t>
  </si>
  <si>
    <t>KSO:</t>
  </si>
  <si>
    <t>822 29 32</t>
  </si>
  <si>
    <t>CC-CZ:</t>
  </si>
  <si>
    <t>21121</t>
  </si>
  <si>
    <t>Místo:</t>
  </si>
  <si>
    <t>Hranice. ul.Smetanovo nábřeží</t>
  </si>
  <si>
    <t>Datum:</t>
  </si>
  <si>
    <t>13. 7. 2023</t>
  </si>
  <si>
    <t>CZ-CPV:</t>
  </si>
  <si>
    <t>45233160-8</t>
  </si>
  <si>
    <t>CZ-CPA:</t>
  </si>
  <si>
    <t>42.11.20</t>
  </si>
  <si>
    <t>Zadavatel:</t>
  </si>
  <si>
    <t>IČ:</t>
  </si>
  <si>
    <t>00301311</t>
  </si>
  <si>
    <t>Město Hranice, Pernštejnské nám.1, 753 01 Hranice</t>
  </si>
  <si>
    <t>DIČ:</t>
  </si>
  <si>
    <t>CZ00301311</t>
  </si>
  <si>
    <t>Zhotovitel:</t>
  </si>
  <si>
    <t>Projektant:</t>
  </si>
  <si>
    <t>47155558</t>
  </si>
  <si>
    <t>SISKO s.r.o., PŘEROV</t>
  </si>
  <si>
    <t>CZ47155558</t>
  </si>
  <si>
    <t>True</t>
  </si>
  <si>
    <t>Zpracovatel:</t>
  </si>
  <si>
    <t>64596605</t>
  </si>
  <si>
    <t>Obrtelová M.</t>
  </si>
  <si>
    <t>CZ6110310745</t>
  </si>
  <si>
    <t>Poznámka:</t>
  </si>
  <si>
    <t xml:space="preserve">Soupis prací je sestaven za využití položek Cenové soustavy ÚRS  2023-01. Cenové a technické podmínky položek CS, které nejsou uvedeny v soupisu prací  jsou neomezeně dálkově k dispozici na www.cs-urs.cz. Plný popis položek a poznámky k souborům cen jsou uvedeny v jednotlivých cenících ÚRS. Položky soupisu prací, které mají ve sloupci "Cenová soustava" uveden údaj " vlastní ", nepochází z CS. Tyto položky byly vytvořeny pouze pro tento rozpočet a nenacházejí se v žádné cenové soustavě.Pokud byl v rozpočtu uveden konkrétní obchodní název materiálu nebo výrobku, byl použit s cílem zadavatele stanovit minimální kvalitativní standard. Uchazeč o veřejnou zakázku je oprávněn navrhnout a použít kvalitativně a technicky obdobných řešení, která nesníží užitnou hodnotu a kvalitu díla, při zachování jakostních a bezpečnostních parametrů výrobků._x000D_
VÝKAZ VÝMĚR, který se vztahuje k více položkám je nahrazen odpovídajícím slovem  "FIGUROU".  Figura je uvedena ve sloupci "Kód" v položce, kde byla spočítána."	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</si>
  <si>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</si>
  <si>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</si>
  <si>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</si>
  <si>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</si>
  <si>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</si>
  <si>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</si>
  <si>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</si>
  <si>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</si>
  <si>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</si>
  <si>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</si>
  <si>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</si>
  <si>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</si>
  <si>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</si>
  <si>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</si>
  <si>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</si>
  <si>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</si>
  <si>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</si>
  <si>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</si>
  <si>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</si>
  <si>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</si>
  <si>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</si>
  <si>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</si>
  <si>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</si>
  <si>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</si>
  <si>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</si>
  <si>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</si>
  <si>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</si>
  <si>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</si>
  <si>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</si>
  <si>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</si>
  <si>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</si>
  <si>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</si>
  <si>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</si>
  <si>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</si>
  <si>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</si>
  <si>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</si>
  <si>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</si>
  <si>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</si>
  <si>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</si>
  <si>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</si>
  <si>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</si>
  <si>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</si>
  <si>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</si>
  <si>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</si>
  <si>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</si>
  <si>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 xml:space="preserve">UZNATELNÉ  NÁKLADY  </t>
  </si>
  <si>
    <t>ING</t>
  </si>
  <si>
    <t>1</t>
  </si>
  <si>
    <t>{923fd409-1506-4637-9653-e16f92da57b3}</t>
  </si>
  <si>
    <t>2</t>
  </si>
  <si>
    <t>/</t>
  </si>
  <si>
    <t>SO 101-01</t>
  </si>
  <si>
    <t>CHODNÍK - uznatelná část</t>
  </si>
  <si>
    <t>Soupis</t>
  </si>
  <si>
    <t>{e0bdf906-7a62-4739-a5f6-da4feaf6321d}</t>
  </si>
  <si>
    <t>VON-01</t>
  </si>
  <si>
    <t>VEDLEJŠÍ A OSTATNÍ NÁKLADY - uznatelná část</t>
  </si>
  <si>
    <t>{3c0adabb-09cb-4774-b003-4bfae247d179}</t>
  </si>
  <si>
    <t>02</t>
  </si>
  <si>
    <t>NEUZNATELNÉ NÁKLADY</t>
  </si>
  <si>
    <t>{d1273682-23cc-49e3-a780-5eb25b590613}</t>
  </si>
  <si>
    <t>SO 101-02</t>
  </si>
  <si>
    <t>{96927596-9ccf-4b98-8005-1dbe65cb3f61}</t>
  </si>
  <si>
    <t>{3bbf2ffc-5cbc-4e44-9111-ff3350abe23d}</t>
  </si>
  <si>
    <t>cISodkop01</t>
  </si>
  <si>
    <t>97,441</t>
  </si>
  <si>
    <t>ISodkop01</t>
  </si>
  <si>
    <t>88,583</t>
  </si>
  <si>
    <t>KRYCÍ LIST SOUPISU PRACÍ</t>
  </si>
  <si>
    <t>kSondyIS01</t>
  </si>
  <si>
    <t>1,541</t>
  </si>
  <si>
    <t>OBRUB2oblouk01</t>
  </si>
  <si>
    <t>3,142</t>
  </si>
  <si>
    <t>OBRUB3oblouk01</t>
  </si>
  <si>
    <t>9,582</t>
  </si>
  <si>
    <t>ODVOZkam01</t>
  </si>
  <si>
    <t>385,654</t>
  </si>
  <si>
    <t>Objekt:</t>
  </si>
  <si>
    <t>ODVOZzem01</t>
  </si>
  <si>
    <t>509,194</t>
  </si>
  <si>
    <t xml:space="preserve">01 - UZNATELNÉ  NÁKLADY  </t>
  </si>
  <si>
    <t>PRISYPzem01</t>
  </si>
  <si>
    <t>42</t>
  </si>
  <si>
    <t>Soupis:</t>
  </si>
  <si>
    <t>rDM30dlazba01</t>
  </si>
  <si>
    <t>364,4</t>
  </si>
  <si>
    <t>SO 101-01 - CHODNÍK - uznatelná část</t>
  </si>
  <si>
    <t>rDMasfaltLA01</t>
  </si>
  <si>
    <t>10</t>
  </si>
  <si>
    <t>rDMbetonLA01</t>
  </si>
  <si>
    <t>rezABvozov01</t>
  </si>
  <si>
    <t>1351</t>
  </si>
  <si>
    <t>rODKOPkam01</t>
  </si>
  <si>
    <t>61,555</t>
  </si>
  <si>
    <t>rODKOPzem01</t>
  </si>
  <si>
    <t>50,891</t>
  </si>
  <si>
    <t>rPLAN01</t>
  </si>
  <si>
    <t>312</t>
  </si>
  <si>
    <t>rZASYPsond01</t>
  </si>
  <si>
    <t>0,72</t>
  </si>
  <si>
    <t>sDM30dlazba01</t>
  </si>
  <si>
    <t>1955,6</t>
  </si>
  <si>
    <t>sODKOPkam01</t>
  </si>
  <si>
    <t>324,126</t>
  </si>
  <si>
    <t>sODKOPzem01</t>
  </si>
  <si>
    <t>499,455</t>
  </si>
  <si>
    <t>SUTasfB01</t>
  </si>
  <si>
    <t>27,41</t>
  </si>
  <si>
    <t>SUTbetKUS01</t>
  </si>
  <si>
    <t>679,082</t>
  </si>
  <si>
    <t>SUTbetSYPK01</t>
  </si>
  <si>
    <t>42,25</t>
  </si>
  <si>
    <t>SUTkamen01</t>
  </si>
  <si>
    <t>358,712</t>
  </si>
  <si>
    <t>SUTzbKUS01</t>
  </si>
  <si>
    <t>6,6</t>
  </si>
  <si>
    <t>svahTRAVA01</t>
  </si>
  <si>
    <t>370</t>
  </si>
  <si>
    <t>VODApece01</t>
  </si>
  <si>
    <t>27,75</t>
  </si>
  <si>
    <t>VODAvysev01</t>
  </si>
  <si>
    <t>3,7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</si>
  <si>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</si>
  <si>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</si>
  <si>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</si>
  <si>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</si>
  <si>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</si>
  <si>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</si>
  <si>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</si>
  <si>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18 - Zemní práce - povrchové úpravy terénu</t>
  </si>
  <si>
    <t xml:space="preserve">    5 - Komunikace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</si>
  <si>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</si>
  <si>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</si>
  <si>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</si>
  <si>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</si>
  <si>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</si>
  <si>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</si>
  <si>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</si>
  <si>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</si>
  <si>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</si>
  <si>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</si>
  <si>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</si>
  <si>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</si>
  <si>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</si>
  <si>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</si>
  <si>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</si>
  <si>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</si>
  <si>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</si>
  <si>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</si>
  <si>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</si>
  <si>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</si>
  <si>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</si>
  <si>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</si>
  <si>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</si>
  <si>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</si>
  <si>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</si>
  <si>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</si>
  <si>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</si>
  <si>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CS ÚRS 2023 01</t>
  </si>
  <si>
    <t>4</t>
  </si>
  <si>
    <t>-497324818</t>
  </si>
  <si>
    <t>VV</t>
  </si>
  <si>
    <t>" POZNÁMKA: Odkaz VV na příslušnou část dokumentace  "</t>
  </si>
  <si>
    <t>" Výkaz výměr (VV)  dle výpisu pro:  UZNATELNÉ NÁKLADY  (UN)  na: "</t>
  </si>
  <si>
    <t>" výkr. D.1.1-004 -Příprava území (dále už jen PÚ /...) "</t>
  </si>
  <si>
    <t>" výkr. D.1.1-005 -Výkaz ploch a obrubníků (dále už jen V /...) "</t>
  </si>
  <si>
    <t>" doplnění dle D1.1.1-000 -Technická zpráva SO 101 (dále jen TZ ) "</t>
  </si>
  <si>
    <t>" +případné  doplnění položky dle příslušn.výkresu D.1.1-001...005 "</t>
  </si>
  <si>
    <t>" zatřídění položek dle objemů = výměra celková v 1 společ.realizaci=náklady: UN+NN= celkem"</t>
  </si>
  <si>
    <t xml:space="preserve">" Poznámka odkazu VV na příslušnou část dokument. platí pro všechny položky ."  </t>
  </si>
  <si>
    <t>Mezisoučet  POZNÁMKA ODKAZU VÝMĚR</t>
  </si>
  <si>
    <t>3</t>
  </si>
  <si>
    <t>" - z toho odpočet ruční DM jiných povrchů  (LA v ZÚ) "</t>
  </si>
  <si>
    <t>-rDMasfaltLA01</t>
  </si>
  <si>
    <t>Součet</t>
  </si>
  <si>
    <t>113106142</t>
  </si>
  <si>
    <t>Rozebrání dlažeb z betonových nebo kamenných dlaždic komunikací pro pěší strojně pl přes 50 m2</t>
  </si>
  <si>
    <t>-1181746730</t>
  </si>
  <si>
    <t>" DM dlažeb chodníku (30x30cmcm) do suti  "</t>
  </si>
  <si>
    <t xml:space="preserve">" - odpočet ručně podél domů, zídek  "               </t>
  </si>
  <si>
    <t>-rDM30dlazba01</t>
  </si>
  <si>
    <t>113106144</t>
  </si>
  <si>
    <t>Rozebrání dlažeb ze zámkových dlaždic komunikací pro pěší strojně pl přes 50 m2</t>
  </si>
  <si>
    <t>224324529</t>
  </si>
  <si>
    <t>" zatřídění dle m2:  UN (66+0) + NN (0+0)= 66 m2 celkem"</t>
  </si>
  <si>
    <t>" PÚ 4/ vybour. chodníku z dlažby ZD6  tvar H (na hl.0,35m): DM dlaždic vč.lože "  66,0</t>
  </si>
  <si>
    <t>113106185</t>
  </si>
  <si>
    <t>Rozebrání dlažeb vozovek z drobných kostek s ložem z kameniva strojně pl do 50 m2</t>
  </si>
  <si>
    <t>1915749460</t>
  </si>
  <si>
    <t>" PÚ 3/ DM chodníku ze žul.kostky (na hl.0,35m): kryt z DŽK "     10,0</t>
  </si>
  <si>
    <t>" PÚ 5/ DM vjezdu ze žul.kostky (na hl.0,45m): kryt z DŽK "         12,0</t>
  </si>
  <si>
    <t>" zatřídění dle m2:  UN (10+12) + NN (0+0)= 22 m2 celkem "</t>
  </si>
  <si>
    <t>5</t>
  </si>
  <si>
    <t>113107131</t>
  </si>
  <si>
    <t>Odstranění podkladu z betonu prostého tl přes 100 do 150 mm ručně</t>
  </si>
  <si>
    <t>-151731308</t>
  </si>
  <si>
    <t xml:space="preserve">" PÚ 2/ vybour. chodníku z LA (na hl.0,30m), 130m2 v UN: z toho ručně podél zídek a domů" </t>
  </si>
  <si>
    <t>" vybour.beton.podkladu pod LA "</t>
  </si>
  <si>
    <t>6</t>
  </si>
  <si>
    <t>113107141</t>
  </si>
  <si>
    <t>Odstranění podkladu živičného tl 50 mm ručně</t>
  </si>
  <si>
    <t>-980149948</t>
  </si>
  <si>
    <t>" PÚ 2/ vybour. chodníku z LA (na hl.0,35m), v UN  130m2 :   z toho ručně "</t>
  </si>
  <si>
    <t>" odsekání vrstvy litého asfaltu (LA)"</t>
  </si>
  <si>
    <t xml:space="preserve">" ručně podél domů a zídek (výrk. -004  PÚ+ ýkr.005: výkaz mb nopové folie)"            </t>
  </si>
  <si>
    <t>" UN/ úsek 1, v ZÚ 20m"        0,5*20,0</t>
  </si>
  <si>
    <t>Mezisoučet</t>
  </si>
  <si>
    <t>7</t>
  </si>
  <si>
    <t>113107143</t>
  </si>
  <si>
    <t>Odstranění podkladu živičného tl přes 100 do 150 mm ručně</t>
  </si>
  <si>
    <t>1516898915</t>
  </si>
  <si>
    <t xml:space="preserve">" V12a/ přídlažba obrub, kostky 1-řádek z DŽK (vz.řezy) 150mb"  </t>
  </si>
  <si>
    <t>" DM drážky v AB vozovce pro vložení řádku kostek"</t>
  </si>
  <si>
    <t xml:space="preserve">" - odpočet společné drážky (DM strojně) pro bezbariér. obruby (v UN=15m)s řádkem kostky"  </t>
  </si>
  <si>
    <t>8</t>
  </si>
  <si>
    <t>113107171</t>
  </si>
  <si>
    <t>Odstranění podkladu z betonu prostého tl přes 100 do 150 mm strojně pl přes 50 do 200 m2</t>
  </si>
  <si>
    <t>2108471949</t>
  </si>
  <si>
    <t>" zatřídění dle m2:  UN (130+0) + NN (0+0)= 130 m2 celkem"</t>
  </si>
  <si>
    <t>" PÚ 2/ vybour. chodníku z LA (na hl.0,35m): beton.podklad pod LA"     130,0</t>
  </si>
  <si>
    <t>-rDMbetonLA01</t>
  </si>
  <si>
    <t>9</t>
  </si>
  <si>
    <t>113107336</t>
  </si>
  <si>
    <t>Odstranění podkladu z betonu vyztuženého sítěmi tl přes 100 do 150 mm strojně pl do 50 m2</t>
  </si>
  <si>
    <t>-41529611</t>
  </si>
  <si>
    <t>113107181</t>
  </si>
  <si>
    <t>Odstranění podkladu živičného tl do 50 mm strojně pl přes 50 do 200 m2</t>
  </si>
  <si>
    <t>69599759</t>
  </si>
  <si>
    <t>" PÚ 2/ vybour. chodníku z LA (na hl.0,35m): odsekání vrstvy LA "    130,0</t>
  </si>
  <si>
    <t>11</t>
  </si>
  <si>
    <t>113107342</t>
  </si>
  <si>
    <t>Odstranění podkladu živičného tl přes 50 do 100 mm strojně pl do 50 m2</t>
  </si>
  <si>
    <t>966425264</t>
  </si>
  <si>
    <t>12</t>
  </si>
  <si>
    <t>113107343</t>
  </si>
  <si>
    <t>Odstranění podkladu živičného tl přes 100 do 150 mm strojně pl do 50 m2</t>
  </si>
  <si>
    <t>-1395991638</t>
  </si>
  <si>
    <t xml:space="preserve">" PÚ 9/ bourání AB komunikace  v místě zastávek/pruh pro bezbariér.obrubník "        </t>
  </si>
  <si>
    <t>13</t>
  </si>
  <si>
    <t>113202111</t>
  </si>
  <si>
    <t>Vytrhání obrub krajníků obrubníků stojatých</t>
  </si>
  <si>
    <t>m</t>
  </si>
  <si>
    <t>-1686969168</t>
  </si>
  <si>
    <t>14</t>
  </si>
  <si>
    <t>122211101</t>
  </si>
  <si>
    <t>Odkopávky a prokopávky v hornině třídy těžitelnosti I, skupiny 3 ručně</t>
  </si>
  <si>
    <t>m3</t>
  </si>
  <si>
    <t>1717360575</t>
  </si>
  <si>
    <t>" ruční dokop zeminy:  cca 30% z  pásma IS   ( 45%  II.tř.sk.4/ 55%  I.tř.sk.3)"</t>
  </si>
  <si>
    <t>0,30*(cISodkop01*0,55)</t>
  </si>
  <si>
    <t>" ruční  dokop zeminy (pro chodník po DM LA a dlažby 30x30) podél domů a zídek (viz.dl. nopové folie+ruční DM)"</t>
  </si>
  <si>
    <t>rDMasfaltLA01*(0,35-0,05-0,15-0,10)</t>
  </si>
  <si>
    <t>(rDM30dlazba01/0,60)*0,5*(0,35-0,04-0,03-0,15)</t>
  </si>
  <si>
    <t>" -odpočet části společ. ručního výkopu: % z pásma IS+ruční výkop podél zdi (km0,701-1,322)"</t>
  </si>
  <si>
    <t>-(0,30*(0,10*(1,8*(1322-701))*(0,35-0,07))*0,55)</t>
  </si>
  <si>
    <t>122252206</t>
  </si>
  <si>
    <t>Odkopávky a prokopávky nezapažené pro silnice a dálnice v hornině třídy těžitelnosti I objem do 5000 m3 strojně</t>
  </si>
  <si>
    <t>624338553</t>
  </si>
  <si>
    <t>" zatřídění dle m3:  UN (3sk. 499,455 +4sk . 324,126  + NN (3sk.  294,50 + 4sk. 202,921 )= 1321,002  m3  celkem"</t>
  </si>
  <si>
    <t>"pomocný výpočet celk. zatřídění:  499,455+324,126 +294,50+202,921=1321,002"</t>
  </si>
  <si>
    <t xml:space="preserve">" PÚ 1/ vyb. chodníku z dlažby 30x30 (na hl.0,35m): dokop zem (zbytek po DM:  -0,04 dlažba, -0,04 lože, -0,15 ŠD)"       </t>
  </si>
  <si>
    <t xml:space="preserve">" PÚ 2/ vybour. chodníku z LA (na hl.0,35m): dokop zem (zbytek po DM:  -0,05 LA, -0,15 beton, -0,10ŠD )"       </t>
  </si>
  <si>
    <t>" PÚ 3/ vybour.chodníku z žul.kostky (na hl.0,35m): dokop zem (zbytek po DM:  -0,10 DŽK -0,05 lože, -0,10ŠD)"</t>
  </si>
  <si>
    <t>10*(0,35-0,10-0,05-0,10)</t>
  </si>
  <si>
    <t xml:space="preserve">" PÚ 4/ vyb. chodníku ZD6 (na hl.0,35m): dokop zem (zbytek po DM:  -0,06 ZD6, -0,04 lože, -0,15 ŠD)"       </t>
  </si>
  <si>
    <t>66,0*(0,35-0,06-0,04-0,15)</t>
  </si>
  <si>
    <t>" PÚ 5/ vybour. vjezdu  z žul.kostky (na hl.0,45m): dokop zem (zbytek po DM:  -0,10 DŽK -0,05 lože, -0,20ŠD)"</t>
  </si>
  <si>
    <t>12*(0,45-0,10-0,05-0,20)</t>
  </si>
  <si>
    <t>" PÚ 6/ vybour. vjezdu  z asfaltu (na hl.0,45m): dokop zem (zbytek po DM:  -0,10 živice, -0,15 ŽB, -0,10ŠD)"</t>
  </si>
  <si>
    <t>20,0*(0,45-0,10-0,15-0,10)</t>
  </si>
  <si>
    <t xml:space="preserve">" PÚ 7/ výkop zeminypro provedení příkopu (vzor.řezy  1,4-6) výkaz 180 M3  v zeleni "     </t>
  </si>
  <si>
    <t xml:space="preserve">" V1/ k-ce chodníku/plná k-ce: 2500m2, š.: 1,2-2,9=2,05m "    </t>
  </si>
  <si>
    <t>" sklon 2,0%:  2,05*0,02=0,041m  dokop spádu"       2500,0*0,041/2</t>
  </si>
  <si>
    <t xml:space="preserve">" V2/ k-ce  vjezdu /plná k-ce:  35m2, š.: 1,8-1,9= 1,85m "    </t>
  </si>
  <si>
    <t>" sklon 2,0%:  1,85*0,02=0,037m  dokop spádu"      35,0*0,037/2</t>
  </si>
  <si>
    <t>" - odpočet sond IS  (část jdoucí přes výkopy) kamení  45 %, zemina 55 %"</t>
  </si>
  <si>
    <t>-(kSondyIS01-(0,6*0,6*0,5/2*8))*0,55</t>
  </si>
  <si>
    <t>" - ruční dokop zeminy:  % z  pásma IS "</t>
  </si>
  <si>
    <t>-rODKOPzem01</t>
  </si>
  <si>
    <t>16</t>
  </si>
  <si>
    <t>122311101</t>
  </si>
  <si>
    <t>Odkopávky a prokopávky v hornině třídy těžitelnosti II, skupiny 4 ručně</t>
  </si>
  <si>
    <t>-1229949730</t>
  </si>
  <si>
    <t>" ruční dokop kamení:  cca 30% z  pásma IS  ( 45%  II.tř.sk.4/ 55%  I.tř.sk.3)"</t>
  </si>
  <si>
    <t>0,30*(cISodkop01*0,45)</t>
  </si>
  <si>
    <t>" ruční odkop ŠD (pro chodník po DM LA a dlažby 30x30) podél domů a zídek (viz.dl. nop.folie+ruční DM)"</t>
  </si>
  <si>
    <t>rDMasfaltLA01*0,10</t>
  </si>
  <si>
    <t>(rDM30dlazba01/0,60)*0,50*0,15</t>
  </si>
  <si>
    <t>" -odpočet části společ. ručního výkopu: % z pásma IS+ruční výkop podél zdi (km 0,701-1,322)"</t>
  </si>
  <si>
    <t>-(0,30*(0,10*(1,8*(1322-701))*(0,35-0,07))*0,45)</t>
  </si>
  <si>
    <t>"+DM vozovky (odkop HDK+ŠD) v místě nové přídlažby obrub /1-řádek DŽK (vz.řezy) 150mb-zastáv.obruby 15mb "</t>
  </si>
  <si>
    <t>" v místě zasát.obrub/15m, bude drážka pro řádek DŽK bourána spolu s vozovkou 10m2 "</t>
  </si>
  <si>
    <t xml:space="preserve">" (viz. PÚ/ dm AB v místě zastávek 10m2), zbytek drážek (150-15m) š.0,15m bude vybourán ručně"  </t>
  </si>
  <si>
    <t>(0,10+0,05)*(0,45-0,15)*(150,0-15,0)</t>
  </si>
  <si>
    <t>17</t>
  </si>
  <si>
    <t>122452206-04</t>
  </si>
  <si>
    <t>Odkopávky a prokopávky nezapažené pro silnice a dálnice v hornině třídy těžitelnosti II objem do 5000 m3 strojně - skupiny 4</t>
  </si>
  <si>
    <t xml:space="preserve"> vlastní</t>
  </si>
  <si>
    <t>1857859290</t>
  </si>
  <si>
    <t>" odkop zbytku stáv. k-ce komunik. (podsypy kamení ) po DM krytů (-DM dlažby+lože, nebo LA+beton)"</t>
  </si>
  <si>
    <t>"(zbytek do projetované  nové hl.=viz. odkopy 3tř. zemina)"</t>
  </si>
  <si>
    <t xml:space="preserve">" PÚ 1/ vybour. chodníku z dlažby 30x30CM (na hl.0,35m): odkop ŠD cca 0,15m"       </t>
  </si>
  <si>
    <t>2320,0*0,15</t>
  </si>
  <si>
    <t xml:space="preserve">" PÚ 2/ vybour. chodníku z LA (na hl.0,35m): odkop ŠD 0,10m"       </t>
  </si>
  <si>
    <t>130,0*0,10</t>
  </si>
  <si>
    <t>" PÚ 3/ vybour.chodníku z žul.kostky (na hl.0,35m): odkop ŠD 0,10m "</t>
  </si>
  <si>
    <t>10,0*0,10</t>
  </si>
  <si>
    <t>" PÚ 4/ vyb. chodníku ZD6 (na hl.0,35m): odkop ŠD 0,15m "</t>
  </si>
  <si>
    <t>66,0*0,15</t>
  </si>
  <si>
    <t>" PÚ 5/ vybour. vjezdu  z žul.kostky (na hl.0,45m): odkop ŠD 0,20m "</t>
  </si>
  <si>
    <t>12*0,20</t>
  </si>
  <si>
    <t>" PÚ 6/ vybour. vjezdu  z asfaltu (na hl.0,45m): odkop ŠD 0,10m "</t>
  </si>
  <si>
    <t xml:space="preserve">" PÚ 9/ bour. AB komunik. v místě zastávek 10m2:  HDK+ŠD  na k-0,45m (odpočet živice 0,15m)"      </t>
  </si>
  <si>
    <t xml:space="preserve">"+DM vozovky (odkop HDK+ŠD) v místě nové přídlažby obrub /kostky 1-řádek  (vz.řezy) 150mb"  </t>
  </si>
  <si>
    <t>" - odpočet sond IS  (část jdoucí přes výkopy) kamení 45%, zemina 55 %"</t>
  </si>
  <si>
    <t>-(kSondyIS01-(0,6*0,6*0,5/2*8))*0,45</t>
  </si>
  <si>
    <t>" - ruční dokop kamení:  % z  pásma IS + podél zídek a RD"</t>
  </si>
  <si>
    <t>-rODKOPkam01</t>
  </si>
  <si>
    <t>18</t>
  </si>
  <si>
    <t>129001101</t>
  </si>
  <si>
    <t>Příplatek za ztížení odkopávky nebo prokopávky v blízkosti inženýrských sítí</t>
  </si>
  <si>
    <t>508628527</t>
  </si>
  <si>
    <t>" odkopy v horní části  ochran. pásma kabelů a ostat. IS /výkr. Situace "</t>
  </si>
  <si>
    <t xml:space="preserve">     " výkopy pro chodník (na k.-0,35m)"</t>
  </si>
  <si>
    <t xml:space="preserve">" kabely SLP/souběh 80mb chodníků pod DM LA " </t>
  </si>
  <si>
    <t>(0,5+0+0,5)*80,0*(0,35-0,20)</t>
  </si>
  <si>
    <t xml:space="preserve">" kabely SLP+VN+plyn/souběh+křížení  km 0,258-0,291(34m) pod DM ZD6  (90% z pláně)" </t>
  </si>
  <si>
    <t>0,90*(1,8*34,0)*(0,35-0,10)</t>
  </si>
  <si>
    <t xml:space="preserve">" kabely SLP+plyn/souběh+křížení  km 0,291-0,316 (25m) pod DM dl.30/30  (90% z pláně)" </t>
  </si>
  <si>
    <t>0,90*(1,8*25,0)*(0,35-0,07)</t>
  </si>
  <si>
    <t xml:space="preserve">" plyn/souběh  úsek km 0,291...0,701 (115+150m) pod DM dl.30/30" </t>
  </si>
  <si>
    <t>(0,5/2+0,10+0,5)*(0,35-(0,8-0,5))*115,0</t>
  </si>
  <si>
    <t>(0,5/2+0,10+0,5)*(0,35-(0,8-0,5))*150/2</t>
  </si>
  <si>
    <t>(0,5+0,10+0,5)*(0,35-(0,8-0,5))*150/2</t>
  </si>
  <si>
    <t xml:space="preserve">" plyn/křížení  úsek km 0,291...0,701:  1x křížení  pod DM dl.30/30" </t>
  </si>
  <si>
    <t>(0,5+0,10+0,5)*(0,35-(0,8-0,5))*1,8</t>
  </si>
  <si>
    <t xml:space="preserve">" kabely  3* NN /křížení  úsek km 0,291...0,701:  1x křížení  pod DM dl.30/30" </t>
  </si>
  <si>
    <t>(0,5+1,0+0,5)*(0,35-(0,8-0,5))*1,8</t>
  </si>
  <si>
    <t xml:space="preserve">" plyn/souběh  úsek km 0,701...1,322  (z toho 110m) pod DM dl.30/30" </t>
  </si>
  <si>
    <t>(0,5+0,10+0,5)*(0,35-(0,8-0,5))*110,0</t>
  </si>
  <si>
    <t xml:space="preserve">" kabely SLP/souběh+křížení  km 0,701-1,322(25m) pod DM dl.30/30  (10 % z pláně)" </t>
  </si>
  <si>
    <t>0,10*(1,8*(1322-701))*(0,35-0,07)</t>
  </si>
  <si>
    <t xml:space="preserve">      " výkopy pro vjezdy (na k.-0,45m)"</t>
  </si>
  <si>
    <t xml:space="preserve">" plyn /souběh ve  vjezdech UN (km 0,630)" </t>
  </si>
  <si>
    <t>(0,5+0,10+0,5)*(0,45-(0,8-0,5))*(4,4+2*0,5/2)</t>
  </si>
  <si>
    <t>" + kolem stáv. armatur  v chodníku (ks= výšk.úpravy výpis pro UN)"</t>
  </si>
  <si>
    <t>" vodoarmatury 2 ks šoupata"  (PI*((0,5+0,1+0,5)/2)^2-PI*(0,1/2)^2)*(0,35-0,07)*2</t>
  </si>
  <si>
    <t>" vodoarmatury 1 ks  hydrant"   (PI*((0,5+0,2+0,5)/2)^2-PI*(0,2/2)^2)*(0,35-0,07)*1</t>
  </si>
  <si>
    <t xml:space="preserve">Mezisoučet     </t>
  </si>
  <si>
    <t>" rezerva uložení sítí mimo normu (do 10% )"</t>
  </si>
  <si>
    <t>0,10*ISodkop01</t>
  </si>
  <si>
    <t>19</t>
  </si>
  <si>
    <t>12900110-09</t>
  </si>
  <si>
    <t>Sondy pro ověření ing. sítí  - ruční výkop tř. I-II / skup. 1-4  vč. příplatku za ztížení vykopávky v blízkosti podzemního vedení s naložením na dopravní prostředek</t>
  </si>
  <si>
    <t>611839160</t>
  </si>
  <si>
    <t>" výkr. -004  Příprava území  (Legenda IS, v UN dl. úseku 1/ 1322m) + TZ  "</t>
  </si>
  <si>
    <t>" výkopy pro chodník+vjezdy  (na k.-0,35m-0,45m)   8x sonda 60/60cm"</t>
  </si>
  <si>
    <t>" kabely  SLP+NN/ chod.LA "        0,6*0,6*(-0,20+0,35+0,5/2)*(1+1)</t>
  </si>
  <si>
    <t>" kabely  SLP "                                     0,6*0,6*(-0,07+0,40+0,5/2)*(1+2)</t>
  </si>
  <si>
    <t>" kabely VN "                                     0,6*0,6*(-0,07+0,40+0,5/2)*1</t>
  </si>
  <si>
    <t>"  plyn "                                                0,6*0,6*(-0,07+0,40+0,5/2)*(1+1)</t>
  </si>
  <si>
    <t>" ostatní sítě (kanaliz. voda)= min. pod  1m= mimo pásmo IS "</t>
  </si>
  <si>
    <t xml:space="preserve">Součet         </t>
  </si>
  <si>
    <t>20</t>
  </si>
  <si>
    <t>162351103</t>
  </si>
  <si>
    <t>Vodorovné přemístění přes 50 do 500 m výkopku/sypaniny z horniny třídy těžitelnosti I skupiny 1 až 3</t>
  </si>
  <si>
    <t>1859762497</t>
  </si>
  <si>
    <t>" mezideponie pro zpětně použitou zeminu/ přisypávky "</t>
  </si>
  <si>
    <t>" (celé trase 1322m uvažovány 2-3 mezideponie): odvoz+rozvoz "</t>
  </si>
  <si>
    <t>PRISYPzem01*(1+1)</t>
  </si>
  <si>
    <t>162751113</t>
  </si>
  <si>
    <t>Vodorovné přemístění přes 5 000 do 6000 m výkopku/sypaniny z horniny třídy těžitelnosti I skupiny 1 až 3</t>
  </si>
  <si>
    <t>1482550688</t>
  </si>
  <si>
    <t>" odvoz na recyklační skládku s poplatkem "</t>
  </si>
  <si>
    <t xml:space="preserve">" výkopy celkem: zemina  ( i vč. drnů) "   </t>
  </si>
  <si>
    <t>kSondyIS01*0,55</t>
  </si>
  <si>
    <t>" - odpočet zpětně použitá zeminy pro zásypy za obruby "</t>
  </si>
  <si>
    <t>-PRISYPzem01</t>
  </si>
  <si>
    <t>22</t>
  </si>
  <si>
    <t>162751133</t>
  </si>
  <si>
    <t>Vodorovné přemístění přes 5 000 do 6000 m výkopku/sypaniny z horniny třídy těžitelnosti II skupiny 4 a 5</t>
  </si>
  <si>
    <t>-1711641680</t>
  </si>
  <si>
    <t xml:space="preserve">" výkopy celkem:  odkop kamení  "   </t>
  </si>
  <si>
    <t>kSondyIS01*0,45</t>
  </si>
  <si>
    <t>" - odpočet:  ruční zásyp (sond)  "</t>
  </si>
  <si>
    <t>-rZASYPsond01</t>
  </si>
  <si>
    <t>Mezisoučet    zpětně použitý výkopek</t>
  </si>
  <si>
    <t>23</t>
  </si>
  <si>
    <t>167151111</t>
  </si>
  <si>
    <t>Nakládání výkopku z hornin třídy těžitelnosti I skupiny 1 až 3 přes 100 m3</t>
  </si>
  <si>
    <t>-1108433114</t>
  </si>
  <si>
    <t>"nalož. pro hromadný odvoz/  zatřídění 3sk.+4sk. v UN+NN "</t>
  </si>
  <si>
    <t>" pro rozvoz zeminy pro zásypy za obruby "</t>
  </si>
  <si>
    <t>"( využita zemina z příkopu v UN) "</t>
  </si>
  <si>
    <t>PRISYPzem01*1</t>
  </si>
  <si>
    <t>" nalož. zeminy z ruč.odkopů pro hromadný odvoz"</t>
  </si>
  <si>
    <t>24</t>
  </si>
  <si>
    <t>167151112</t>
  </si>
  <si>
    <t>Nakládání výkopku z hornin třídy těžitelnosti II skupiny 4 a 5 přes 100 m3</t>
  </si>
  <si>
    <t>1182814034</t>
  </si>
  <si>
    <t>25</t>
  </si>
  <si>
    <t>171251201</t>
  </si>
  <si>
    <t>Uložení sypaniny na skládky nebo meziskládky</t>
  </si>
  <si>
    <t>-442949556</t>
  </si>
  <si>
    <t>26</t>
  </si>
  <si>
    <t>171201231-1</t>
  </si>
  <si>
    <t>Poplatek za uložení zeminy a kamení na recyklační skládce (skládkovné) kód odpadu 17 05 04.</t>
  </si>
  <si>
    <t>t</t>
  </si>
  <si>
    <t>1546003621</t>
  </si>
  <si>
    <t>(1,7+1,8)/2*ODVOZzem01</t>
  </si>
  <si>
    <t>(1,8+1,9)/2*ODVOZkam01</t>
  </si>
  <si>
    <t>27</t>
  </si>
  <si>
    <t>174111101</t>
  </si>
  <si>
    <t>Zásyp jam, šachet rýh nebo kolem objektů sypaninou se zhutněním ručně</t>
  </si>
  <si>
    <t>34248318</t>
  </si>
  <si>
    <t>" V13/ zemní přisypávka (zásyp za obruby, zeminou z odkopů) "   42,0</t>
  </si>
  <si>
    <t>" cena vč. manipulace do 10m (naložení, rozvoz) "</t>
  </si>
  <si>
    <t>" částečný zásyp sond /po pláň -kce komunikací (viz. položka SONDY...)"</t>
  </si>
  <si>
    <t>(0,6*0,6*0,5/2)*8</t>
  </si>
  <si>
    <t>Mezisoučet    zásyp kamením z DM komunikací</t>
  </si>
  <si>
    <t>28</t>
  </si>
  <si>
    <t>181152302</t>
  </si>
  <si>
    <t>Úprava pláně pro silnice a dálnice v zářezech se zhutněním</t>
  </si>
  <si>
    <t>-500793253</t>
  </si>
  <si>
    <t>" úprava pláně vč. zhutnění pod komunikace "</t>
  </si>
  <si>
    <t>" V1/ k-ce chodníku (tl.0,35m) "     2500,0</t>
  </si>
  <si>
    <t xml:space="preserve">" V2/ k-ce vjezdu (tl.0,45m) "           35,0 </t>
  </si>
  <si>
    <t xml:space="preserve">" -ručně podél domů a zídek 624mb "        </t>
  </si>
  <si>
    <t>-rPLAN01</t>
  </si>
  <si>
    <t>29</t>
  </si>
  <si>
    <t>181912112</t>
  </si>
  <si>
    <t>Úprava pláně v hornině třídy těžitelnosti I skupiny 3 se zhutněním ručně</t>
  </si>
  <si>
    <t>2025015143</t>
  </si>
  <si>
    <t>" úprava pláně ručně podél domů a zídek 624mb"           0,50*624,0</t>
  </si>
  <si>
    <t>Zemní práce - povrchové úpravy terénu</t>
  </si>
  <si>
    <t>30</t>
  </si>
  <si>
    <t>181151312</t>
  </si>
  <si>
    <t>Plošná úprava terénu přes 500 m2 zemina skupiny 1 až 4 nerovnosti přes 50 do 100 mm ve svahu přes 1:5 do 1:2</t>
  </si>
  <si>
    <t>1186228471</t>
  </si>
  <si>
    <t>" obdělání půdy:  jemná modelace pro zakládání park.trávníku  výsevem /na plné nové veget.vrstvě "</t>
  </si>
  <si>
    <t>" zatřídění dle m2:  UN (370) + NN (260)=630 m2 celkem"</t>
  </si>
  <si>
    <t>31</t>
  </si>
  <si>
    <t>181411132</t>
  </si>
  <si>
    <t>Založení parkového trávníku výsevem pl do 1000 m2 ve svahu přes 1:5 do 1:2</t>
  </si>
  <si>
    <t>1414017401</t>
  </si>
  <si>
    <t xml:space="preserve">" V13/  zatravnění  (na novém ohumusování 0,15m), KTÚ po osazení  obrub"                         </t>
  </si>
  <si>
    <t>" vzor. řezy:  svahovaný příkop "              370,0</t>
  </si>
  <si>
    <t>32</t>
  </si>
  <si>
    <t>M</t>
  </si>
  <si>
    <t>00572410</t>
  </si>
  <si>
    <t>osivo směs travní parková</t>
  </si>
  <si>
    <t>kg</t>
  </si>
  <si>
    <t>-1061210395</t>
  </si>
  <si>
    <t>svahTRAVA01*0,030*1,03</t>
  </si>
  <si>
    <t>33</t>
  </si>
  <si>
    <t>182351133</t>
  </si>
  <si>
    <t>Rozprostření ornice pl přes 500 m2 ve svahu nad 1:5 tl vrstvy do 200 mm strojně</t>
  </si>
  <si>
    <t>-1412412874</t>
  </si>
  <si>
    <t xml:space="preserve">" V13/  pro zatravnění : na novém ohumusování 0,15m, vzor.řezy "                         </t>
  </si>
  <si>
    <t>" ( v ceně i lokální manipulace do 50m)"</t>
  </si>
  <si>
    <t>34</t>
  </si>
  <si>
    <t>10364101</t>
  </si>
  <si>
    <t>zemina pro terénní úpravy - ornice</t>
  </si>
  <si>
    <t>1589761020</t>
  </si>
  <si>
    <t>" cena vč. dovozu a složení v místě manipulace "</t>
  </si>
  <si>
    <t>" nová vegetační vrstva pro trávník 15cm "</t>
  </si>
  <si>
    <t>0,15*svahTRAVA01*1,03*1,6</t>
  </si>
  <si>
    <t>35</t>
  </si>
  <si>
    <t>182151111</t>
  </si>
  <si>
    <t>Svahování v zářezech v hornině třídy těžitelnosti I skupiny 1 až 3 strojně</t>
  </si>
  <si>
    <t>498884424</t>
  </si>
  <si>
    <t>" srovn.pod ohumusování "     svahTRAVA01</t>
  </si>
  <si>
    <t>36</t>
  </si>
  <si>
    <t>183403213</t>
  </si>
  <si>
    <t>Obdělání půdy frézováním ve svahu přes 1:5 do 1:2</t>
  </si>
  <si>
    <t>2043274847</t>
  </si>
  <si>
    <t>37</t>
  </si>
  <si>
    <t>183403252</t>
  </si>
  <si>
    <t>Obdělání půdy vláčením ve svahu přes 1:5 do 1:2</t>
  </si>
  <si>
    <t>-1819711702</t>
  </si>
  <si>
    <t>38</t>
  </si>
  <si>
    <t>183403253</t>
  </si>
  <si>
    <t>Obdělání půdy hrabáním ve svahu přes 1:5 do 1:2</t>
  </si>
  <si>
    <t>1024097602</t>
  </si>
  <si>
    <t>"  obdělání půdy "</t>
  </si>
  <si>
    <t>39</t>
  </si>
  <si>
    <t>183403261</t>
  </si>
  <si>
    <t>Obdělání půdy válením ve svahu přes 1:5 do 1:2</t>
  </si>
  <si>
    <t>1188944781</t>
  </si>
  <si>
    <t>40</t>
  </si>
  <si>
    <t>184813512</t>
  </si>
  <si>
    <t>Chemické odplevelení před založením kultury postřikem na široko ve svahu přes 1:5 do 1:2 ručně</t>
  </si>
  <si>
    <t>-808283519</t>
  </si>
  <si>
    <t>" odplevelení  ručně = pruhy mezi novou obrubou a stávaj.trávníkem"</t>
  </si>
  <si>
    <t>svahTRAVA01*2</t>
  </si>
  <si>
    <t>41</t>
  </si>
  <si>
    <t>185802123</t>
  </si>
  <si>
    <t>Hnojení půdy umělým hnojivem na široko ve svahu přes 1:5 do 1:2</t>
  </si>
  <si>
    <t>1306413988</t>
  </si>
  <si>
    <t>svahTRAVA01*0,030*0,001</t>
  </si>
  <si>
    <t>25191155-11</t>
  </si>
  <si>
    <t>hnojivo startovací - pro založení trávníků,   spotřeba 30g/m2</t>
  </si>
  <si>
    <t>1106254751</t>
  </si>
  <si>
    <t>43</t>
  </si>
  <si>
    <t>185803112</t>
  </si>
  <si>
    <t>Ošetření trávníku shrabáním ve svahu přes 1:5 do 1:2</t>
  </si>
  <si>
    <t>-1080482748</t>
  </si>
  <si>
    <t>" dokončovací péče: cykl 1x "</t>
  </si>
  <si>
    <t>1*svahTRAVA01</t>
  </si>
  <si>
    <t>44</t>
  </si>
  <si>
    <t>185804312</t>
  </si>
  <si>
    <t>Zalití rostlin vodou plocha přes 20 m2</t>
  </si>
  <si>
    <t>-823914687</t>
  </si>
  <si>
    <t>" technolog.založení trávníků výsevem  "</t>
  </si>
  <si>
    <t>"  1. základní zálivka po výsevu: cca 10 L/m2  "</t>
  </si>
  <si>
    <t>svahTRAVA01*0,010</t>
  </si>
  <si>
    <t>Mezisoučet  VODA vysev trávníku</t>
  </si>
  <si>
    <t>" zálivky po vzejití postupně : 10-20L/m2 :   min.5x "</t>
  </si>
  <si>
    <t>5*svahTRAVA01*((0,010+0,020)/2)</t>
  </si>
  <si>
    <t>45</t>
  </si>
  <si>
    <t>185851121</t>
  </si>
  <si>
    <t>Dovoz vody pro zálivku rostlin za vzdálenost do 1000 m</t>
  </si>
  <si>
    <t>-2135757544</t>
  </si>
  <si>
    <t>46</t>
  </si>
  <si>
    <t>185851129</t>
  </si>
  <si>
    <t>Příplatek k dovozu vody pro zálivku rostlin do 1000 m ZKD 1000 m</t>
  </si>
  <si>
    <t>1265141355</t>
  </si>
  <si>
    <t>" cenu za dovozovou vzdálenost si dodavatel upraví dle vlastních možností (km)"</t>
  </si>
  <si>
    <t>VODAvysev01*(2-1)</t>
  </si>
  <si>
    <t>VODApece01*(2-1)</t>
  </si>
  <si>
    <t>Komunikace</t>
  </si>
  <si>
    <t>47</t>
  </si>
  <si>
    <t>56487101-032</t>
  </si>
  <si>
    <t>Podklad ze štěrkodrtě ŠD plochy do 100 m2 tl 250 mm - fr. 0-32</t>
  </si>
  <si>
    <t>-1530674699</t>
  </si>
  <si>
    <t>" vjezdy - niveleta ŠD  lokálně zapuštěná ve vjezdech mimo niveletu ŠD chodníků= zatříd. mimo součet ploch chodníků "</t>
  </si>
  <si>
    <t>" zatřídění   vjezdů dle m2:  UN (35) + NN (15)= 50 m2 celkem"</t>
  </si>
  <si>
    <t>48</t>
  </si>
  <si>
    <t>56487111-032</t>
  </si>
  <si>
    <t>Podklad ze štěrkodrtě ŠD plochy přes 100 m2 tl 250 mm - fr. 0-32</t>
  </si>
  <si>
    <t>732235502</t>
  </si>
  <si>
    <t>49</t>
  </si>
  <si>
    <t>56711411-08</t>
  </si>
  <si>
    <t xml:space="preserve">Podklad ze směsi stmelené cementem SC C 16/20 (PB II)  - tl 80 mm  </t>
  </si>
  <si>
    <t>-996643602</t>
  </si>
  <si>
    <t>50</t>
  </si>
  <si>
    <t>596211113</t>
  </si>
  <si>
    <t>Kladení zámkové dlažby komunikací pro pěší ručně tl 60 mm skupiny A pl přes 300 m2</t>
  </si>
  <si>
    <t>193296597</t>
  </si>
  <si>
    <t>" V cenách započteno i dodání  lože (drt 4-8, tl.do 40mm)+ materiál na výplň spár "</t>
  </si>
  <si>
    <t>" zatřídění dle m2:  UN (2160) + NN (1390)= 3550 m2 celkem"</t>
  </si>
  <si>
    <t>51</t>
  </si>
  <si>
    <t>59245018</t>
  </si>
  <si>
    <t>dlažba tvar obdélník betonová 200x100x60mm přírodní</t>
  </si>
  <si>
    <t>834693914</t>
  </si>
  <si>
    <t>52</t>
  </si>
  <si>
    <t>596211123</t>
  </si>
  <si>
    <t>Kladení zámkové dlažby komunikací pro pěší ručně tl 60 mm skupiny B pl přes 300 m2</t>
  </si>
  <si>
    <t>-2044002384</t>
  </si>
  <si>
    <t>"  sk. B/ jiný spárořez pro signální a varovné pásy,  nebo kontrastní pásy zastávek "</t>
  </si>
  <si>
    <t xml:space="preserve">" zatřídění dle m2:  UN (4) + NN (9)= 13 m2 celkem"              </t>
  </si>
  <si>
    <t>" zatřídění dle m2:  UN (14) + NN (8)= 22 m2 celkem"</t>
  </si>
  <si>
    <t>"  sk. B/ jiný  rozměr +spárořez pro pásy VL"</t>
  </si>
  <si>
    <t>" zatřídění dle m2:  UN (290) + NN (198)= 488 m2 celkem"</t>
  </si>
  <si>
    <t>" celk. zatřídění sk. B: (UN+NN) 13+22+488=523m2"</t>
  </si>
  <si>
    <t>53</t>
  </si>
  <si>
    <t>59245006</t>
  </si>
  <si>
    <t>dlažba tvar obdélník betonová pro nevidomé 200x100x60mm barevná</t>
  </si>
  <si>
    <t>-170254303</t>
  </si>
  <si>
    <t>" V1/ k-ce chodníku tl.0,35m:  ZD6 200x100mm, s výstupky/ červená SLP "</t>
  </si>
  <si>
    <t>54</t>
  </si>
  <si>
    <t>59245008</t>
  </si>
  <si>
    <t>dlažba tvar obdélník betonová 200x100x60mm barevná</t>
  </si>
  <si>
    <t>1419291870</t>
  </si>
  <si>
    <t>" V1/ k-ce chodníku tl.0,35m:  ZD6 200x100mm / červená  "</t>
  </si>
  <si>
    <t>55</t>
  </si>
  <si>
    <t>59245019-06</t>
  </si>
  <si>
    <t xml:space="preserve">dlažba betonová pro nevidomé s vodící linií - s podélnými drážkami   20 x 20 x 6 cm - přírodní </t>
  </si>
  <si>
    <t>-240465950</t>
  </si>
  <si>
    <t>56</t>
  </si>
  <si>
    <t>596212210</t>
  </si>
  <si>
    <t>Kladení zámkové dlažby pozemních komunikací ručně tl 80 mm skupiny A pl do 50 m2</t>
  </si>
  <si>
    <t>-1591372544</t>
  </si>
  <si>
    <t>" V cenách započteno i dodání  lože (drt 4-8, tl.do 50mm)+ materiál na výplň spár "</t>
  </si>
  <si>
    <t>" zatřídění dle m2:  UN (20) + NN (6)= 26 m2 celkem"</t>
  </si>
  <si>
    <t>57</t>
  </si>
  <si>
    <t>59245020</t>
  </si>
  <si>
    <t>dlažba tvar obdélník betonová 200x100x80mm přírodní</t>
  </si>
  <si>
    <t>524364202</t>
  </si>
  <si>
    <t>58</t>
  </si>
  <si>
    <t>596212220</t>
  </si>
  <si>
    <t>Kladení zámkové dlažby pozemních komunikací ručně tl 80 mm skupiny B pl do 50 m2</t>
  </si>
  <si>
    <t>-1752728638</t>
  </si>
  <si>
    <t xml:space="preserve">" V2/ k-ce vjezdu tl.0,45m "     </t>
  </si>
  <si>
    <t>59</t>
  </si>
  <si>
    <t>59245226</t>
  </si>
  <si>
    <t>dlažba tvar obdélník betonová pro nevidomé 200x100x80mm barevná</t>
  </si>
  <si>
    <t>-1556640666</t>
  </si>
  <si>
    <t xml:space="preserve">" V2/ k-ce vjezdu tl.0,45m: varovn.+sign.pásy: ZD8  200x100mm  s výstupky/ červená SLP "     </t>
  </si>
  <si>
    <t>60</t>
  </si>
  <si>
    <t>59245225-08</t>
  </si>
  <si>
    <t xml:space="preserve">dlažba betonová pro nevidomé s vodící linií - s podélnými drážkami   20 x 20 x 8 cm - přírodní </t>
  </si>
  <si>
    <t>-1618810777</t>
  </si>
  <si>
    <t>Trubní vedení</t>
  </si>
  <si>
    <t>899431111</t>
  </si>
  <si>
    <t>Výšková úprava uličního vstupu nebo vpusti do 200 mm zvýšením krycího hrnce, šoupěte nebo hydrantu</t>
  </si>
  <si>
    <t>kus</t>
  </si>
  <si>
    <t>371856227</t>
  </si>
  <si>
    <t>" V16/ výškov. úprava vodov. šoupat  "                    2</t>
  </si>
  <si>
    <t>" V17/ výškov. úprava vodov. hydrantů  "                1</t>
  </si>
  <si>
    <t>Ostatní konstrukce a práce, bourání</t>
  </si>
  <si>
    <t>915321115</t>
  </si>
  <si>
    <t>Předformátované vodorovné dopravní značení vodící pás pro slabozraké</t>
  </si>
  <si>
    <t>961150245</t>
  </si>
  <si>
    <t>" V15/ vodící pás ve stávaj.přechodu 2*3 pásky "    10,0</t>
  </si>
  <si>
    <t>915621111</t>
  </si>
  <si>
    <t>Předznačení vodorovného plošného značení</t>
  </si>
  <si>
    <t>-645707277</t>
  </si>
  <si>
    <t>" V15/ vodící pás ve stávaj.přechodu 2*3 pásky "  10,0*0,5</t>
  </si>
  <si>
    <t>916111123-20</t>
  </si>
  <si>
    <t>Osazení obruby z drobných kostek s boční opěrou do lože z betonu prostého  - tř. C16/20</t>
  </si>
  <si>
    <t>-989709593</t>
  </si>
  <si>
    <t>" V12a/ přídlažba obrub, kostky 1-řádek z DŽK (vz.řez 7)"   150,00*1</t>
  </si>
  <si>
    <t>" využijí se DM kostky z vjezdů+chodníku: 22m2</t>
  </si>
  <si>
    <t>" potřeba kostek v UN:  150*0,10*1,02=15,3m2"</t>
  </si>
  <si>
    <t>" k dispozice je: 90% ze 22m2=0,90*22=19,8m2= postačí na spotřebu v UN"</t>
  </si>
  <si>
    <t>916131213-20</t>
  </si>
  <si>
    <t>Osazení silničního obrubníku betonového stojatého s boční opěrou do lože z betonu prostého  - tř. C16/20</t>
  </si>
  <si>
    <t>-684370861</t>
  </si>
  <si>
    <t>"  bet. silniční obrubníky  s opěrkou, do C16/20   (výkr. vzor.řezy +  TZ.e) "</t>
  </si>
  <si>
    <t>59217031</t>
  </si>
  <si>
    <t>obrubník betonový silniční 1000x150x250mm</t>
  </si>
  <si>
    <t>1752964412</t>
  </si>
  <si>
    <t>59217029</t>
  </si>
  <si>
    <t>obrubník betonový silniční nájezdový 1000x150x150mm</t>
  </si>
  <si>
    <t>-268210887</t>
  </si>
  <si>
    <t>59217030</t>
  </si>
  <si>
    <t>obrubník betonový silniční přechodový 1000x150x150-250mm</t>
  </si>
  <si>
    <t>-1140965203</t>
  </si>
  <si>
    <t>916231213-20</t>
  </si>
  <si>
    <t>Osazení chodníkového obrubníku betonového stojatého s boční opěrou do lože z betonu prostého - tř. C16/20</t>
  </si>
  <si>
    <t>-1084350506</t>
  </si>
  <si>
    <t>59217017</t>
  </si>
  <si>
    <t>obrubník betonový chodníkový 1000x100x250mm</t>
  </si>
  <si>
    <t>1153936724</t>
  </si>
  <si>
    <t>916231292</t>
  </si>
  <si>
    <t>Příplatek za řezání obrubníků při osazování do oblouku o poloměru do 2,5m</t>
  </si>
  <si>
    <t>1082444786</t>
  </si>
  <si>
    <t>" výkr. -001 Situace, silniční obruby 150/150 "</t>
  </si>
  <si>
    <t xml:space="preserve">" mb  (řezání do oblouků) "        </t>
  </si>
  <si>
    <t>" km 0,291:  R2,0m  1* "            (PI*2*2,0)/4*1</t>
  </si>
  <si>
    <t>916231292-01</t>
  </si>
  <si>
    <t>Příplatek za řezání obrubníků při osazování do oblouku o poloměru přes 2,5m</t>
  </si>
  <si>
    <t>1402636606</t>
  </si>
  <si>
    <t>" výkr. -001 Situace, chodníkové  obruby 100/250+ silniční obruby 150/150 "</t>
  </si>
  <si>
    <t>" km 0,291:  R2,5m  1* "            (PI*2*2,5)/4*1</t>
  </si>
  <si>
    <t>" km 0,291:  R3,0m  1* "            0,60*(PI*2*3,0)/2*1</t>
  </si>
  <si>
    <t>916231293-01</t>
  </si>
  <si>
    <t>Příplatek za osazení obloukového obrubníku, řezaného pod úhlem na sraz,  vč.vyplnění a začištění spár s dodávkou materiálu MC (řezání = samostatná položka)</t>
  </si>
  <si>
    <t>889737224</t>
  </si>
  <si>
    <t>916431112</t>
  </si>
  <si>
    <t>Osazení bezbariérového betonového obrubníku do betonového lože tl 150 mm s boční opěrou</t>
  </si>
  <si>
    <t>162335947</t>
  </si>
  <si>
    <t>59217041-01</t>
  </si>
  <si>
    <t>obrubník betonový bezbariérový přímý - 1000x435x350mm</t>
  </si>
  <si>
    <t>1512244699</t>
  </si>
  <si>
    <t>59217040-01</t>
  </si>
  <si>
    <t>obrubník betonový bezbariérový náběhový - 1000x435x350mm</t>
  </si>
  <si>
    <t>1104906961</t>
  </si>
  <si>
    <t>59217040-03</t>
  </si>
  <si>
    <t>obrubník betonový bezbariérový přechodový - 1000x435x330/156x300mm</t>
  </si>
  <si>
    <t>-314057100</t>
  </si>
  <si>
    <t>" např. typ: BZO 300-330  (L nebo P)"</t>
  </si>
  <si>
    <t>919122132-50</t>
  </si>
  <si>
    <t>Těsnění spár modifikovanou zálivkou pro dilatace za tepla pro komůrky š 50 mm hl 40 mm s těsnicím profilem, vč. adhezního nátěru</t>
  </si>
  <si>
    <t>-20595166</t>
  </si>
  <si>
    <t>"  úprava styčné spáry asf.zálivkou (dotěsnění mezi vsaz. obrubami a stáv. AB vozovkou, vzor.řezy)"</t>
  </si>
  <si>
    <t>919731123</t>
  </si>
  <si>
    <t>Zarovnání styčné plochy podkladu nebo krytu živičného tl přes 100 do 200 mm</t>
  </si>
  <si>
    <t>-339145698</t>
  </si>
  <si>
    <t>" srovnávací položka "</t>
  </si>
  <si>
    <t xml:space="preserve">" zarovnání  + vyšramování drážky pro uložení obrub při hraně stáv.vozovky, vzor.řezy " </t>
  </si>
  <si>
    <t>919735113</t>
  </si>
  <si>
    <t>Řezání stávajícího živičného krytu hl přes 100 do 150 mm</t>
  </si>
  <si>
    <t>-1758902467</t>
  </si>
  <si>
    <t xml:space="preserve">"  zarovnávací řez (v asfaltu pro odbour. obrub silnice a vsazení nových), vzor.řezy "     </t>
  </si>
  <si>
    <t xml:space="preserve">" V3... 6/ pro  silniční obrubníky  "                </t>
  </si>
  <si>
    <t xml:space="preserve">" V7...11/ pro: bezbar. zastávk. obrubníky a DM vozovky a vlož. 1řádek DŽK"  </t>
  </si>
  <si>
    <t>938909331</t>
  </si>
  <si>
    <t>Čištění vozovek metením ručně podkladu nebo krytu betonového nebo živičného</t>
  </si>
  <si>
    <t>-2054845943</t>
  </si>
  <si>
    <t>" V15/ vodící pás ve stávaj.přechodu 2*3 pásky "  (10,0*1,0)*2</t>
  </si>
  <si>
    <t>979071121</t>
  </si>
  <si>
    <t>Očištění dlažebních kostek drobných s původním spárováním kamenivem těženým</t>
  </si>
  <si>
    <t>-675506973</t>
  </si>
  <si>
    <t>" POZNÁMKA "</t>
  </si>
  <si>
    <t>" kostky se zpětně použijí na 1 řádek DŽK: 150mb"</t>
  </si>
  <si>
    <t>"  bude potřeba:  150,0*0,1*1,02=  15,3m2 "</t>
  </si>
  <si>
    <t xml:space="preserve">" přebytek: 19,8-15,3= 4,5m2  se využije na 1 řádek DŽK v NN "  </t>
  </si>
  <si>
    <t>997</t>
  </si>
  <si>
    <t>Přesun sutě</t>
  </si>
  <si>
    <t>997221151</t>
  </si>
  <si>
    <t>Vodorovná doprava suti z kusových materiálů stavebním kolečkem do 50 m</t>
  </si>
  <si>
    <t>382695603</t>
  </si>
  <si>
    <t>" manipulace  kostky DŽK / přesun hmot  v ceně je i naložení a složení "</t>
  </si>
  <si>
    <t>" rozvoz po očištění (1-řádek 150mb) v UN"         (150*0,10*1,02)*0,222</t>
  </si>
  <si>
    <t>997221159</t>
  </si>
  <si>
    <t>Příplatek za každých dalších 10 m u vodorovné dopravy suti z kusových materiálů stavebním kolečkem</t>
  </si>
  <si>
    <t>379223380</t>
  </si>
  <si>
    <t>" rozvoz po očištění (1-řádek 150mb) v UN"         (150*0,10*1,02)*0,222*(100-50)/10</t>
  </si>
  <si>
    <t>997221551</t>
  </si>
  <si>
    <t>Vodorovná doprava suti ze sypkých materiálů do 1 km</t>
  </si>
  <si>
    <t>1824097910</t>
  </si>
  <si>
    <t>997221559</t>
  </si>
  <si>
    <t>Příplatek ZKD 1 km u vodorovné dopravy suti ze sypkých materiálů</t>
  </si>
  <si>
    <t>2008864491</t>
  </si>
  <si>
    <t>"  recyklační skládka s poplatkem "</t>
  </si>
  <si>
    <t>SUTkamen01*(6-1)</t>
  </si>
  <si>
    <t>SUTbetSYPK01*(6-1)</t>
  </si>
  <si>
    <t>SUTasfB01*(6-1)</t>
  </si>
  <si>
    <t>997221561</t>
  </si>
  <si>
    <t>Vodorovná doprava suti z kusových materiálů do 1 km</t>
  </si>
  <si>
    <t>-1478172252</t>
  </si>
  <si>
    <t>997221569</t>
  </si>
  <si>
    <t>Příplatek ZKD 1 km u vodorovné dopravy suti z kusových materiálů</t>
  </si>
  <si>
    <t>676531815</t>
  </si>
  <si>
    <t>" recyklační skládka  s poplatkem"</t>
  </si>
  <si>
    <t>SUTbetKUS01*(6-1)</t>
  </si>
  <si>
    <t>SUTzbKUS01*(6-1)</t>
  </si>
  <si>
    <t>99722161-01</t>
  </si>
  <si>
    <t>Nakládání suti z kusových materiálů  na dopravní prostředky pro vodorovnou dopravu</t>
  </si>
  <si>
    <t>896664623</t>
  </si>
  <si>
    <t>" - odpočet dlažba bouraná strojní technikou "</t>
  </si>
  <si>
    <t>" (bude naložena v rámci bourání strojem, je započteno v ceně DM položky)"</t>
  </si>
  <si>
    <t>-sDM30dlazba01*0,095*1,1</t>
  </si>
  <si>
    <t>997221861-1</t>
  </si>
  <si>
    <t>Poplatek za uložení stavebního odpadu na recyklační skládce (skládkovné) z prostého betonu pod kódem 17 01 01.</t>
  </si>
  <si>
    <t>-612692044</t>
  </si>
  <si>
    <t>" poplatek za bet. suť KUSOVÁ /do 0,5m kusů (obruby, přídlažby vč. bet.lože) "</t>
  </si>
  <si>
    <t>" dlažba 30/30cm  "                                   (364,4+1955,6)*0,095*1,10</t>
  </si>
  <si>
    <t>" dlažba ZD6  "                                              66*0,140*1,10</t>
  </si>
  <si>
    <t>" kostky DŽK. odpad do 10% z 22m2"          (0,10*22,0)*0,222</t>
  </si>
  <si>
    <t>" beton sypký  ( plošné bourání) "</t>
  </si>
  <si>
    <t>" bet.plocha:  tl. do 150mm "   (10+120)*0,325</t>
  </si>
  <si>
    <t>997221862-1</t>
  </si>
  <si>
    <t>Poplatek za uložení stavebního odpadu na recyklační skládce (skládkovné) z armovaného betonu pod kódem 17 01 01.</t>
  </si>
  <si>
    <t>-1226557050</t>
  </si>
  <si>
    <t>" beton kusový ŽB  ( plošné bourání) "</t>
  </si>
  <si>
    <t>997221873-1</t>
  </si>
  <si>
    <t>Poplatek za uložení stavebního odpadu na recyklační skládce (skládkovné) zeminy a kamení zatříděného do Katalogu odpadů pod kódem 17 05 04.</t>
  </si>
  <si>
    <t>-1612511478</t>
  </si>
  <si>
    <t>"  suť celkem "          1118,45</t>
  </si>
  <si>
    <t>" - odpočet zpětně použité materiály (kostky, viz.položka čištění bilance kostek)"</t>
  </si>
  <si>
    <t>" v UN bude potřeba:  150,0*0,10*1,02=  15,3m2 "       -15,3*0,222</t>
  </si>
  <si>
    <t>" do NN : přebytek: 19,8-15,3= 4,5m2  se využije na 1 řádek DŽK v NN "   -4,5*0,222</t>
  </si>
  <si>
    <t>" - odpočet jiné sutě dle poplatků "</t>
  </si>
  <si>
    <t>-SUTbetKUS01</t>
  </si>
  <si>
    <t>-SUTbetSYPK01</t>
  </si>
  <si>
    <t>-SUTzbKUS01</t>
  </si>
  <si>
    <t>-SUTasfB01</t>
  </si>
  <si>
    <t xml:space="preserve">Součet     </t>
  </si>
  <si>
    <t>997221875-1</t>
  </si>
  <si>
    <t>Poplatek za uložení stavebního odpadu na recyklační skládce (skládkovné) asfaltového bez obsahu dehtu zatříděného do Katalogu odpadů pod kódem 17 03 02.</t>
  </si>
  <si>
    <t>104080969</t>
  </si>
  <si>
    <t>" bouraný asfalt LA:  tl. do 50mm"                            (10+120)*0,098</t>
  </si>
  <si>
    <t>" bouraný asfalt AB vozovka:  tl. do 150mm"         (20,25+12,25)*0,316</t>
  </si>
  <si>
    <t>998</t>
  </si>
  <si>
    <t>Přesun hmot</t>
  </si>
  <si>
    <t>998223011</t>
  </si>
  <si>
    <t>Přesun hmot pro pozemní komunikace s krytem dlážděným</t>
  </si>
  <si>
    <t>-1257880353</t>
  </si>
  <si>
    <t>PSV</t>
  </si>
  <si>
    <t>Práce a dodávky PSV</t>
  </si>
  <si>
    <t>711</t>
  </si>
  <si>
    <t>Izolace proti vodě, vlhkosti a plynům</t>
  </si>
  <si>
    <t>711161212</t>
  </si>
  <si>
    <t>Izolace proti zemní vlhkosti nopovou fólií svislá, nopek v 8,0 mm, tl do 0,6 mm</t>
  </si>
  <si>
    <t>1848396622</t>
  </si>
  <si>
    <t>m2NOPOVKA01</t>
  </si>
  <si>
    <t>998711101</t>
  </si>
  <si>
    <t>Přesun hmot tonážní pro izolace proti vodě, vlhkosti a plynům v objektech v do 6 m</t>
  </si>
  <si>
    <t>-1298825939</t>
  </si>
  <si>
    <t>VON-01 - VEDLEJŠÍ A OSTATNÍ NÁKLADY - uznatelná část</t>
  </si>
  <si>
    <t>OST - Ostatní</t>
  </si>
  <si>
    <t xml:space="preserve">    O01 - Ostatní - Dopravně inženýrské opatření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</si>
  <si>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</si>
  <si>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</si>
  <si>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</si>
  <si>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</si>
  <si>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OST</t>
  </si>
  <si>
    <t>Ostatní</t>
  </si>
  <si>
    <t>O01</t>
  </si>
  <si>
    <t>Ostatní - Dopravně inženýrské opatření</t>
  </si>
  <si>
    <t>09000100-11</t>
  </si>
  <si>
    <t>Ostatní náklady DIO:  dočasné dopravní značení  a zajištění dokumentace PDZ a povolení zvláštního užívání komunikací pro realizaci stavby</t>
  </si>
  <si>
    <t>kpl</t>
  </si>
  <si>
    <t>262144</t>
  </si>
  <si>
    <t>-1363484490</t>
  </si>
  <si>
    <t>" provizorní dopravní značení vč. návrhu a vyřízení stanovení přechodné úpravy/ komplet"     1</t>
  </si>
  <si>
    <t>"dle:   Technická zpráva:  B.8 ZOV + B.2"</t>
  </si>
  <si>
    <t>" B 2.1 -i) str. 6 Základní přepodklady výstavby....délka pronájmu DIO: do 3měsíců = max.90 dnů "</t>
  </si>
  <si>
    <t>" TZ-B.8 -ZOV-8.1  m)  Zásady pro DIO  "</t>
  </si>
  <si>
    <t>" C 003 -Koordinační situace "</t>
  </si>
  <si>
    <t>" C 005 -Situace ZOV "</t>
  </si>
  <si>
    <t>VRN</t>
  </si>
  <si>
    <t>Vedlejší rozpočtové náklady</t>
  </si>
  <si>
    <t>VRN1</t>
  </si>
  <si>
    <t>Průzkumné, geodetické a projektové práce</t>
  </si>
  <si>
    <t>012303000-1</t>
  </si>
  <si>
    <t>Geodetické práce po výstavbě - vč. GP</t>
  </si>
  <si>
    <t>1024</t>
  </si>
  <si>
    <t>643990052</t>
  </si>
  <si>
    <t>" Geodetické zaměření skutečného stavu vč. Geometrického plánu "</t>
  </si>
  <si>
    <t xml:space="preserve"> " Vyhotovení zaměření skutečného provedení " </t>
  </si>
  <si>
    <t xml:space="preserve"> " 6x dokumnetace v listinné a digitální podobě  / komplet "           1</t>
  </si>
  <si>
    <t xml:space="preserve">" dl. chodníku  vč. vjezdů, úseky 1-4: = 2165 mb  celkem </t>
  </si>
  <si>
    <t>" výpočet celk.dl./ úseky 1...4:  = 1322,23+153,41+198,41+491,37=2165,42"</t>
  </si>
  <si>
    <t>VRN3</t>
  </si>
  <si>
    <t>Zařízení staveniště</t>
  </si>
  <si>
    <t>030001000</t>
  </si>
  <si>
    <t>-569090446</t>
  </si>
  <si>
    <t xml:space="preserve">" vybudování, provoz, odstranění a zapravení povrchů po  ZS v intravilánu"   </t>
  </si>
  <si>
    <t xml:space="preserve">" dle TZ-B.8- ZOV  (odstavec/ a,b,c,f, k,o)" </t>
  </si>
  <si>
    <t>" C 005 Situace ZOV ( posun sklad. deponie  po úsecích)/ náklady komplet "        1</t>
  </si>
  <si>
    <t>VRN4</t>
  </si>
  <si>
    <t>Inženýrská činnost</t>
  </si>
  <si>
    <t>043134000</t>
  </si>
  <si>
    <t>Zkoušky zatěžovací</t>
  </si>
  <si>
    <t>2071851858</t>
  </si>
  <si>
    <t>"  C 003- Koordinační situace  /  zkoušky pro vjezdy, předpoklad"              2+1</t>
  </si>
  <si>
    <t>045002000</t>
  </si>
  <si>
    <t>Kompletační a koordinační činnost</t>
  </si>
  <si>
    <t>691770821</t>
  </si>
  <si>
    <t>cISodkop02</t>
  </si>
  <si>
    <t>78,657</t>
  </si>
  <si>
    <t>ISodkop02</t>
  </si>
  <si>
    <t>71,506</t>
  </si>
  <si>
    <t>kSondyIS02</t>
  </si>
  <si>
    <t>1,754</t>
  </si>
  <si>
    <t>OBRUB1oblouk02</t>
  </si>
  <si>
    <t>6,283</t>
  </si>
  <si>
    <t>OBRUB2oblouk02</t>
  </si>
  <si>
    <t>8,482</t>
  </si>
  <si>
    <t>OBRUB3oblouk02</t>
  </si>
  <si>
    <t>20,566</t>
  </si>
  <si>
    <t>ODVOZkam02</t>
  </si>
  <si>
    <t>250,704</t>
  </si>
  <si>
    <t>02 - NEUZNATELNÉ NÁKLADY</t>
  </si>
  <si>
    <t>ODVOZzem02</t>
  </si>
  <si>
    <t>302,976</t>
  </si>
  <si>
    <t>PRISYPzem02</t>
  </si>
  <si>
    <t>rDM30dlazba02</t>
  </si>
  <si>
    <t>217,2</t>
  </si>
  <si>
    <t>rezABvozov02</t>
  </si>
  <si>
    <t>865</t>
  </si>
  <si>
    <t>rODKOPkam02</t>
  </si>
  <si>
    <t>47,804</t>
  </si>
  <si>
    <t>rODKOPzem02</t>
  </si>
  <si>
    <t>36,508</t>
  </si>
  <si>
    <t>rPLAN02</t>
  </si>
  <si>
    <t>181</t>
  </si>
  <si>
    <t>rZASYPsond02</t>
  </si>
  <si>
    <t>0,81</t>
  </si>
  <si>
    <t>sDM30dlazba02</t>
  </si>
  <si>
    <t>1322,8</t>
  </si>
  <si>
    <t>sODKOPkam02</t>
  </si>
  <si>
    <t>202,921</t>
  </si>
  <si>
    <t>sODKOPzem02</t>
  </si>
  <si>
    <t>294,503</t>
  </si>
  <si>
    <t>SUTasfB02</t>
  </si>
  <si>
    <t>21,318</t>
  </si>
  <si>
    <t>SUTbetKUS02</t>
  </si>
  <si>
    <t>437,27</t>
  </si>
  <si>
    <t>SUTkamen02</t>
  </si>
  <si>
    <t>233,47</t>
  </si>
  <si>
    <t>SUTzbKUS02</t>
  </si>
  <si>
    <t>3,3</t>
  </si>
  <si>
    <t>svahTRAVA02</t>
  </si>
  <si>
    <t>260</t>
  </si>
  <si>
    <t>VODApece02</t>
  </si>
  <si>
    <t>19,5</t>
  </si>
  <si>
    <t>VODAvysev02</t>
  </si>
  <si>
    <t>2,6</t>
  </si>
  <si>
    <t>-612945945</t>
  </si>
  <si>
    <t>" zatřídění dle m2:  UN (0+20) + NN (0+10)=30 m2 celkem"</t>
  </si>
  <si>
    <t>" PÚ 2/ vybour. vjezdu z asfaltu (na hl.0,45m): DM živice 0,10m "           10,0</t>
  </si>
  <si>
    <t>-191877569</t>
  </si>
  <si>
    <t>1955950529</t>
  </si>
  <si>
    <t>1540,0*(0,35-0,04-0,03-0,15)</t>
  </si>
  <si>
    <t>" PÚ 2/ vybour. vjezdu  z asfaltu (na hl.0,45m): dokop zem (zbytek po DM:  -0,10 živice, -0,15 ŽB,  -0,10 ŠD)"</t>
  </si>
  <si>
    <t>10,0*(0,45-0,10-0,15-0,10)</t>
  </si>
  <si>
    <t xml:space="preserve">" PÚ 7/ výkop zeminypro provedení příkopu (vzor.řezy)  výkaz 100 M3  v zeleni "     </t>
  </si>
  <si>
    <t>100,0</t>
  </si>
  <si>
    <t xml:space="preserve">" V1/ k-ce chodníku/plná k-ce: 1650m2, š.: 1,8m "    </t>
  </si>
  <si>
    <t>" sklon 2,0%:  1,8*0,02=0,036m  dokop spádu"                   1650,0*0,036/2</t>
  </si>
  <si>
    <t>" V2/ k-ce  vjezdu /plná k-ce:  35m2, š.: 1,8m, dokop spádu"  35,0*0,036/2</t>
  </si>
  <si>
    <t>-(kSondyIS02-(0,6*0,6*0,5/2*9))*0,55</t>
  </si>
  <si>
    <t>-rODKOPzem02</t>
  </si>
  <si>
    <t>-1554763799</t>
  </si>
  <si>
    <t>1540,0*0,15</t>
  </si>
  <si>
    <t>" PÚ 6/ vybour. vjezdu  z asfaltu (na hl.0,45m): odkop ŠD 0,20m "</t>
  </si>
  <si>
    <t>10,0*0,20</t>
  </si>
  <si>
    <t>20,0*(0,45-0,15)</t>
  </si>
  <si>
    <t xml:space="preserve">"+DM vozovky (odkop HDK+ŠD) v místě nové přídlažby obrub /kostky 1-řádek  (vz.řezy) 270mb"  </t>
  </si>
  <si>
    <t>(0,10+0,05)*(0,45-0,15)*270,0</t>
  </si>
  <si>
    <t>-(kSondyIS02-(0,6*0,6*0,5/2*9))*0,45</t>
  </si>
  <si>
    <t>-rODKOPkam02</t>
  </si>
  <si>
    <t>-397351938</t>
  </si>
  <si>
    <t>-2051091555</t>
  </si>
  <si>
    <t>" V2/ k-ce vjezdu: podklad. beton C16/20,  tl. 80mm"      12,0</t>
  </si>
  <si>
    <t>-413774499</t>
  </si>
  <si>
    <t>-781842165</t>
  </si>
  <si>
    <t>-95226669</t>
  </si>
  <si>
    <t>163450261</t>
  </si>
  <si>
    <t>-827406380</t>
  </si>
  <si>
    <t>-1151388774</t>
  </si>
  <si>
    <t>899331111</t>
  </si>
  <si>
    <t>Výšková úprava uličního vstupu nebo vpusti do 200 mm zvýšením poklopu</t>
  </si>
  <si>
    <t>" V16/ výškov. úprava kanaliz.poklop  "                    2</t>
  </si>
  <si>
    <t>915111112</t>
  </si>
  <si>
    <t>Vodorovné dopravní značení dělící čáry souvislé š 125 mm retroreflexní bílá barva</t>
  </si>
  <si>
    <t>" V15/ VDZ   š.0,125  - čára plná "             85,0</t>
  </si>
  <si>
    <t>915611111</t>
  </si>
  <si>
    <t>Předznačení vodorovného liniového značení</t>
  </si>
  <si>
    <t>58381007</t>
  </si>
  <si>
    <t>kostka štípaná dlažební žula drobná 8/10</t>
  </si>
  <si>
    <t>" V12a/ přídlažba obrub, kostky 1-řádek z DŽK"   270,0*1*0,10*1,02</t>
  </si>
  <si>
    <t>" - odpočet přebytku kostek z části 01 -UN (DM  kostky 0,90% ze 22m2 se použije 15,3m2 v 01-UN)"</t>
  </si>
  <si>
    <t>" a přebytek (4,5m2)  do 02-NN "                           -4,5*0,222</t>
  </si>
  <si>
    <t>1128288867</t>
  </si>
  <si>
    <t>" V6/ obr.přechod.(150x150/250x1000) P "             2,0</t>
  </si>
  <si>
    <t>1671806229</t>
  </si>
  <si>
    <t>-1901789417</t>
  </si>
  <si>
    <t>619137396</t>
  </si>
  <si>
    <t>" V6/ obr.přechod.(150x150/250x1000) P "             2,0*1,02</t>
  </si>
  <si>
    <t>916231291</t>
  </si>
  <si>
    <t>Příplatek za řezání obrubníků při osazování do oblouku o poloměru do 1m</t>
  </si>
  <si>
    <t>" úsek 3: km 0,055-0,092/ ostrůvek: R1,0m, 2*"       (PI*2*1,0)/2*2</t>
  </si>
  <si>
    <t>4134509</t>
  </si>
  <si>
    <t>" V3... 6/ silniční obrubníky  "     792+20+4+2</t>
  </si>
  <si>
    <t>" V7...11/ bezbariér. zastávkov. obrubníky "           39,0+2,0*2+2,0*2</t>
  </si>
  <si>
    <t>-486483284</t>
  </si>
  <si>
    <t>-626587964</t>
  </si>
  <si>
    <t xml:space="preserve">"  zarovnávací řez (v asfaltu pro odbour. obrub silnice a vsazení nových),vzor.řezy "     </t>
  </si>
  <si>
    <t>" V3... 6/ pro silniční obrubníky "     792+20+4+2</t>
  </si>
  <si>
    <t>" V7...11/ pro: bezbariér. zastávk. obrubníky a DM vozovky a vlož. 1řádek DŽK  "</t>
  </si>
  <si>
    <t>39,0+2,0*2+2,0*2</t>
  </si>
  <si>
    <t>-1706563357</t>
  </si>
  <si>
    <t>"  suť celkem "          695,358</t>
  </si>
  <si>
    <t>-SUTbetKUS02</t>
  </si>
  <si>
    <t>-SUTzbKUS02</t>
  </si>
  <si>
    <t>-SUTasfB02</t>
  </si>
  <si>
    <t>-1390872410</t>
  </si>
  <si>
    <t>" bouraný asfalt AB vjezdy:  tl. do 100mm"              10,0*0,220</t>
  </si>
  <si>
    <t>" bouraný asfalt AB vozovka:  tl. do 150mm"         (33,45+27,05)*0,316</t>
  </si>
  <si>
    <t xml:space="preserve">    VRN2 - Příprava staveniště</t>
  </si>
  <si>
    <t xml:space="preserve">    VRN6 - Územní vlivy</t>
  </si>
  <si>
    <t xml:space="preserve">    VRN7 - Provozní vlivy</t>
  </si>
  <si>
    <t xml:space="preserve">    VRN9 - Ostatní náklady</t>
  </si>
  <si>
    <t>012103000</t>
  </si>
  <si>
    <t>Geodetické práce před výstavbou</t>
  </si>
  <si>
    <t>"  Vytyčení hlavních bodů stavby před stavbou autorizovaným geodetem  "</t>
  </si>
  <si>
    <t>" vč. vyprac. TZ (vč. souřadnic) a situace "</t>
  </si>
  <si>
    <t xml:space="preserve">" - ověřeno kulatým razítkem a dodatkem "             </t>
  </si>
  <si>
    <t>" dle   právních předpisů. Vše 4 x graficky + digitálně "</t>
  </si>
  <si>
    <t>" dl. chodníku  vč. vjezdů: úseky 1-4= 2165,42m  celkem "</t>
  </si>
  <si>
    <t>" komplet "                   1</t>
  </si>
  <si>
    <t>012203000</t>
  </si>
  <si>
    <t>Geodetické práce při provádění stavby</t>
  </si>
  <si>
    <t>" Vytyčení stavby v průběhu stavby   "</t>
  </si>
  <si>
    <t>" Vytýčení objektů stavby a pevných "</t>
  </si>
  <si>
    <t xml:space="preserve">"  vytyčovacích bodů včetně fixace "                         </t>
  </si>
  <si>
    <t xml:space="preserve">" a obnovení zhotovitelem "                                </t>
  </si>
  <si>
    <t>013254000</t>
  </si>
  <si>
    <t>Dokumentace skutečného provedení stavby</t>
  </si>
  <si>
    <t>" 4 x vyhotovení - dokumentace v listinné  a digitální podobě "</t>
  </si>
  <si>
    <t>"  zakreslení změn PD,  vč.revizí, prohlášení o shodě, likvidace odpadů apod."</t>
  </si>
  <si>
    <t>" Komplet "                 1</t>
  </si>
  <si>
    <t>VRN2</t>
  </si>
  <si>
    <t>Příprava staveniště</t>
  </si>
  <si>
    <t>022003000-1</t>
  </si>
  <si>
    <t>Příprava staveniště - zajištění konstrukcí IS  - vytyčení stávajících podzemních inženýrských sítí  před zahájením zemních prací , vč. zajištění aktualizace vyjádření (průběhů) u správců IS</t>
  </si>
  <si>
    <t>" Vytyčení stávajících podzemních inženýrských "</t>
  </si>
  <si>
    <t>" sítí  před zahájením zemních prací  "</t>
  </si>
  <si>
    <t>" dle TZ-B.1 e) Ochrana území...Dotčená ochranná pásma IS"</t>
  </si>
  <si>
    <t>" C 003 Koordinační situace - Legendy IS "</t>
  </si>
  <si>
    <t>043194000-11</t>
  </si>
  <si>
    <t xml:space="preserve">Ostatní zkoušky - analýza ověření kvalitativn.vlastností odpadu - dle zákona o odpadech 541/2020 Sb. a Vyhlášky o podrobnostech nakládání s odpady 273/2021 Sb. - po recyklaci použití na povrch terénu </t>
  </si>
  <si>
    <t>Kč</t>
  </si>
  <si>
    <t>" komplet: odběr vzorků, rozbor, protokol "          1</t>
  </si>
  <si>
    <t>043194000-12</t>
  </si>
  <si>
    <t>Ostatní zkoušky - analýza ověření kvalitativn.vlastností odpadu - dle zákona o odpadech 541/2020 Sb. a Vyhlášky o podrobnostech nakládání s odpady 273/2021 Sb. -výluh - nebezpečný odpad (asfalty z komunikací)</t>
  </si>
  <si>
    <t>" komplet: odběr vzorků,rozbor, protokol ( po provedení předchozích zkoušek- po recyklaci použití na povrch terénu )"   1</t>
  </si>
  <si>
    <t>VRN6</t>
  </si>
  <si>
    <t>Územní vlivy</t>
  </si>
  <si>
    <t>063503000</t>
  </si>
  <si>
    <t>Práce ve stísněném prostoru</t>
  </si>
  <si>
    <t>CS ÚRS 2022 02</t>
  </si>
  <si>
    <t>" výkr. D.1.1-001-Situační výkres  + foto-mapy.cz "</t>
  </si>
  <si>
    <t>" vícenáklady na: zemní práce a Komunikace malou technikou - "</t>
  </si>
  <si>
    <t>" - části chodníků podél plot.zídek a domů  (624+362mb) "</t>
  </si>
  <si>
    <t>VRN7</t>
  </si>
  <si>
    <t>Provozní vlivy</t>
  </si>
  <si>
    <t>071002000</t>
  </si>
  <si>
    <t>Provoz investora, třetích osob</t>
  </si>
  <si>
    <t>" C 003 Koordinační situace "</t>
  </si>
  <si>
    <t>" zajištění provizorních přístupů k nemovitostem  "    1</t>
  </si>
  <si>
    <t>VRN9</t>
  </si>
  <si>
    <t>Ostatní náklady</t>
  </si>
  <si>
    <t>091504000</t>
  </si>
  <si>
    <t>Náklady související s publikační činností</t>
  </si>
  <si>
    <t>" Zajištění povinné publicity (zřízení  a osazení informačních tabulí)  2ks /komplet "                          1</t>
  </si>
  <si>
    <t>091704000</t>
  </si>
  <si>
    <t>Náklady na údržbu</t>
  </si>
  <si>
    <t>" TZ -B.8-ZOV: průběžná údržba používaných komunikací (očištění) "          1</t>
  </si>
  <si>
    <t xml:space="preserve">" dle výkr. :  C-003- Koordinační situace "                          </t>
  </si>
  <si>
    <t>" +dl. výstavby cca do 3 měsíců  (- B 2.1 -i) str. 6)"</t>
  </si>
  <si>
    <t>Obrtelová Miluše</t>
  </si>
  <si>
    <t>Datum a podpis: 13.07.2023</t>
  </si>
  <si>
    <t>" PÚ 6/ vybour. vjezdu z asfaltu (na hl.0,45m): podkladní beton (vyztuž.)"  30,0</t>
  </si>
  <si>
    <t>" zatřídění dle m2:  UN (3860+0) = 3860 m2 celkem"</t>
  </si>
  <si>
    <t>" PÚ 1/ vybour. chodníku dlažba 30x30 (na hl.0,35m) "    3860,0</t>
  </si>
  <si>
    <t>" PÚ 1/ vybour. chodníku dlažba 30x30 (na hl.0,35m) v UN 3860,0m2: z toho ručně"</t>
  </si>
  <si>
    <t xml:space="preserve">" ručně podél domů a zídek (výrk. -004  PÚ+ výkr.005:  výkaz mb nopové folie 986,0mb)"            </t>
  </si>
  <si>
    <t>0,60*986,0</t>
  </si>
  <si>
    <t>(0,10+0,05)*420,0</t>
  </si>
  <si>
    <t>" zatřídění dle m2:  UN (130+0) = 130 m2 celkem"</t>
  </si>
  <si>
    <t>" zatřídění dle m2:  UN (0+30) = 30m2 celkem"</t>
  </si>
  <si>
    <t>" zatřídění dle m2:  UN (0+30) = 30 m2 celkem"</t>
  </si>
  <si>
    <t>" PÚ 6/ vybour. vjezdu z asfaltu (na hl.0,45m): DM živice 0,10m "           30,0</t>
  </si>
  <si>
    <t>" asfalt.souvrství vozovky do 150mm"         30,0</t>
  </si>
  <si>
    <t xml:space="preserve">" V12a/ přídlažba obrub, kostky 1-řádek z DŽK (vz.řezy) 420mb"  </t>
  </si>
  <si>
    <t>" DM drážky v AB vozovce pro vložení řádku kostek: (0,10+0,05)*420,0m=celkově"</t>
  </si>
  <si>
    <t xml:space="preserve">" z toho rozšíření společné drážky (DM strojně) pro bezbariér. obruby (v UN=62m)s řádkem kostky"  </t>
  </si>
  <si>
    <t>(0,10+0,05)*62,0</t>
  </si>
  <si>
    <t>" PÚ 8/ DM  beton.obrubník  stojatý (chodníkové +silniční)"      3426,0</t>
  </si>
  <si>
    <t>3860,0*(0,35-0,04-0,03-0,15)</t>
  </si>
  <si>
    <t>140,0*(0,35-0,05-0,15-0,10)</t>
  </si>
  <si>
    <t>30,0*0,10</t>
  </si>
  <si>
    <t>30,0*(0,45-0,15)</t>
  </si>
  <si>
    <t>(0,10+0,05)*(0,45-0,15)*420,0</t>
  </si>
  <si>
    <t>" V1/ k-ce chodníku (tl.0,35m):  ZD6, 200x100 šedá "    3550,0</t>
  </si>
  <si>
    <t>" V2/ k-ce vjezdu: podklad. beton C16/20,  tl. 80mm"      44,0</t>
  </si>
  <si>
    <t>" V1/ k-ce chodníku (tl.0,35m):   ŠD 0-32, tl. 250mm"     4150,0</t>
  </si>
  <si>
    <t>" V2/ k-ce vjezdu (tl.0,45m):   ŠD 0-32, tl. 250mm"           50,0</t>
  </si>
  <si>
    <t>" V1/ k-ce chodníku (tl.0,35m): ZD6, 200x100mm, šedá "   3550,0*1,01</t>
  </si>
  <si>
    <t>" V1/ k-ce chodníku tl.0,35: ZD6  200x100 s výstupky/ červená SLP "     13,0</t>
  </si>
  <si>
    <t>" V1/ k-ce chodníku tl.0,35: ZD6  200x100  červená "                         22,0</t>
  </si>
  <si>
    <t>" V1/ k-ce chodníku tl.0,35: ZD6  200x200  šedá s vodící linií (VL) "   488,0</t>
  </si>
  <si>
    <t>" varovn.+sign.pásy "          13,0*1,03</t>
  </si>
  <si>
    <t>" kontrastní pásy zastávek"          22,0*1,03</t>
  </si>
  <si>
    <t>" V1/ k-ce chodníku tl.0,35: ZD6  200x200  šedá s vodící linií (VL) "   488,0*1,02</t>
  </si>
  <si>
    <t>" V2/ k-ce vjezdů (tl.0,45m): ZD8, 200x100 šedá "     26,0</t>
  </si>
  <si>
    <t>" zatřídění dle m2:  UN (26) = 26 m2 celkem"</t>
  </si>
  <si>
    <t>" V2/ k-ce vjezdů (tl.0,45m): ZD8, 200x100mm ,šedá "      26,0*1,03</t>
  </si>
  <si>
    <t xml:space="preserve">" varovn.+sign.pásy: ZD8  200x100 (jiný spárořez), s výstupky/ červená SLP "  10,0   </t>
  </si>
  <si>
    <t>" umělá vodící linie:  200x200x80mm (jiný rozměr,spárořez), šedá "       8,0</t>
  </si>
  <si>
    <t>" zatřídění dle m2:  UN (10+8) =18 m2 celkem  skup. B"</t>
  </si>
  <si>
    <t>14,0*1,03</t>
  </si>
  <si>
    <t>" umělá vodící linie:  200x200x80mm, šedá "       8,0*1,03</t>
  </si>
  <si>
    <t>" V3/ obrub. silniční (150x250x1000) "            2095,0*1,02</t>
  </si>
  <si>
    <t>" V4/ obrub. nájezdový (150x150x1000) "                 44,0*1,02</t>
  </si>
  <si>
    <t>" V5/ obr.přechod.(150x150/250x1000) L "             9,0*1,02</t>
  </si>
  <si>
    <t>" V6/ obr.přechod.(150x150/250x1000) P "             6,0*1,02</t>
  </si>
  <si>
    <t>" V12/ chodník. obrubník bet. 100/250 "       1230,0</t>
  </si>
  <si>
    <t>" V12/ chodník. obrubník bet. 100/250 "         1230,0*1,02</t>
  </si>
  <si>
    <t>" V7 - bezbariér. zastávkový obrubník - přímý  (1000/435/350) "              50,0</t>
  </si>
  <si>
    <t>" V8 - bezbariér. zastávkový obrubník - náběhový Levý (1000/435/350) "        3,0</t>
  </si>
  <si>
    <t>" V9 - bezbariér. zastávkový obrubník - náběhový Pravý (1000/435/350) "      3,0</t>
  </si>
  <si>
    <t>" V10 - bezbariér. zastávkový obrubník - přechodový Levý (1000/435/330) "           3,0</t>
  </si>
  <si>
    <t>" V11 - bezbariér. zastávkový obrubník - přechodový Pravý (1000/435/330) "          3,0</t>
  </si>
  <si>
    <t>" V7 - bezbariér. zastávkový obrubník - přímý  (1000/435/350) "              50,0*1,02</t>
  </si>
  <si>
    <t>" V8 - bezbariér. zastávkový obrubník - náběhový Levý (1000/435/350) "        3,0*1,02</t>
  </si>
  <si>
    <t>" V9 - bezbariér. zastávkový obrubník - náběhový Pravý (1000/435/350) "      3,0*1,02</t>
  </si>
  <si>
    <t>" V10 - bezbariér. zastávkový obrubník - přechodový Levý (1000/435/330) "           3,0*1,02</t>
  </si>
  <si>
    <t>" V11 - bezbariér. zastávkový obrubník - přechodový Pravý (1000/435/330) "          3,0*1,02</t>
  </si>
  <si>
    <t>" V7...11/ bezbariér. zastávkový obrubníky "              50,0+3,0*2+3,0*2</t>
  </si>
  <si>
    <t>" V3/ obrub. silniční (150x250x1000) "                 2095,0</t>
  </si>
  <si>
    <t>" V4/ obrub. nájezd. (150x150x1000) "                   44,0</t>
  </si>
  <si>
    <t>" V5/ obr.přechod.(150x150/250x1000) L "             9,0</t>
  </si>
  <si>
    <t>" V6/ obr.přechod.(150x150/250x1000) P "             6,0</t>
  </si>
  <si>
    <t>" V3... 6/ silniční obrubníky  "  2095+44+9+6</t>
  </si>
  <si>
    <t>2095+44+9+6</t>
  </si>
  <si>
    <t>50,0+3,0*2+3,0*2</t>
  </si>
  <si>
    <t>" obrubníky bet.stojaté vč.lože celk."            3426,0*0,205</t>
  </si>
  <si>
    <t>" ŽB plocha VJEZDŮ : celk. 30m2:  tl. 150mm "   30,0*0,330</t>
  </si>
  <si>
    <t>" bouraný asfalt AB vjezdy:  tl. do 100mm"              30,0*0,220</t>
  </si>
  <si>
    <t>986,0*0,50</t>
  </si>
  <si>
    <t>" V14/ izolace podél domů a zídek: nopová folie š.0,5m, 986mb "</t>
  </si>
  <si>
    <t>SO 101-02 - CHODNÍK -  neuznatelná část, vjezd na p.č. 2448/26 a 117/3</t>
  </si>
  <si>
    <t>CHODNÍK -  neuznatelná část, vjezd na p.č. 2448/26 a 117/3</t>
  </si>
  <si>
    <t>" V1/ k-ce chodníku (tl.0,35m): ZD6, 200x100mm, šedá "   28*1,01</t>
  </si>
  <si>
    <t>" zatřídění dle m2:  NN (28)= 28 m2 celkem"</t>
  </si>
  <si>
    <t>" V1/ k-ce chodníku (tl.0,35m):  ZD6, 200x100 šedá "    28,0</t>
  </si>
  <si>
    <t xml:space="preserve">" varovn.+sign.pásy: ZD8  200x100 (jiný spárořez), s výstupky/ červená SLP "  5,0   </t>
  </si>
  <si>
    <t>" zatřídění dle m2:  NN (5)=5 m2 celkem  skup. B"</t>
  </si>
  <si>
    <t>" V2/ k-ce vjezdů (tl.0,45m): ZD8, 200x100 šedá "     12,0</t>
  </si>
  <si>
    <t>" zatřídění dle m2:  NN (12)= 12 m2 celkem"</t>
  </si>
  <si>
    <t>" V2/ k-ce vjezdů (tl.0,45m): ZD8, 200x100mm ,šedá "      12,0*1,03</t>
  </si>
  <si>
    <t>5,0*1,03</t>
  </si>
  <si>
    <t>" PÚ 4/ DM  beton.obrubník  stojatý (chodníkové +silniční)"      38,0</t>
  </si>
  <si>
    <t>" V2/ k-ce vjezdu (tl.0,45m):   ŠD 0-32, tl. 250mm"           40,0</t>
  </si>
  <si>
    <t>" zatřídění   vjezdů dle m2:  NN (40)= 40 m2 celkem"</t>
  </si>
  <si>
    <t>" V3/ obrub. silniční (150x250x1000) "                 29,0</t>
  </si>
  <si>
    <t>" V4/ obrub. nájezd. (150x150x1000) "                   9,0</t>
  </si>
  <si>
    <t>" V5/ obr.přechod.(150x150/250x1000) L "             2,0</t>
  </si>
  <si>
    <t>" V3/ obrub. silniční (150x250x1000) "            29,0*1,02</t>
  </si>
  <si>
    <t>" V4/ obrub. nájezdový (150x150x1000) "                 9,0*1,02</t>
  </si>
  <si>
    <t>" V5/ obr.přechod.(150x150/250x1000) L "             2,0*1,02</t>
  </si>
  <si>
    <t>Uchazeč</t>
  </si>
  <si>
    <t>Vyplň údaj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</si>
</sst>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sz val="11"/>
      <color rgb="FFFF0000"/>
      <name val="Arial CE"/>
      <family val="2"/>
      <charset val="238"/>
    </font>
    <font>
      <sz val="11"/>
      <color rgb="FFFF0000"/>
      <name val="Arial CE"/>
      <family val="2"/>
      <charset val="238"/>
    </font>
    <font>
      <sz val="10"/>
      <color rgb="FF969696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3" xfId="0" applyBorder="1"/>
    <xf numFmtId="0" fontId="0" fillId="0" borderId="3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2" xfId="0" applyBorder="1" applyAlignment="1">
      <alignment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>
      <alignment horizontal="left" vertical="center"/>
    </xf>
    <xf numFmtId="0" fontId="35" fillId="0" borderId="0" xfId="0" applyFont="1" applyAlignment="1">
      <alignment horizontal="center"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40" fillId="0" borderId="5" xfId="0" applyFont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2" xfId="0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39" fillId="5" borderId="0" xfId="0" applyFont="1" applyFill="1" applyAlignment="1">
      <alignment vertical="center"/>
    </xf>
    <xf numFmtId="4" fontId="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2" xfId="0" applyBorder="1"/>
    <xf numFmtId="0" fontId="3" fillId="0" borderId="0" xfId="0" applyFont="1" applyAlignment="1">
      <alignment horizontal="left" vertical="top"/>
    </xf>
    <xf numFmtId="0" fontId="0" fillId="0" borderId="0" xfId="0" applyAlignment="1" applyProtection="1">
      <alignment vertical="center"/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14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6" borderId="0" xfId="0" applyFont="1" applyFill="1" applyAlignment="1" applyProtection="1">
      <alignment horizontal="left" vertical="center"/>
      <protection locked="0"/>
    </xf>
    <xf numFmtId="0" fontId="0" fillId="6" borderId="0" xfId="0" applyFill="1" applyProtection="1"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3" borderId="0" xfId="0" applyFill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center" vertical="center"/>
      <protection locked="0"/>
    </xf>
    <xf numFmtId="0" fontId="22" fillId="0" borderId="16" xfId="0" applyFont="1" applyBorder="1" applyAlignment="1" applyProtection="1">
      <alignment horizontal="center" vertical="center" wrapText="1"/>
      <protection locked="0"/>
    </xf>
    <xf numFmtId="0" fontId="22" fillId="0" borderId="17" xfId="0" applyFont="1" applyBorder="1" applyAlignment="1" applyProtection="1">
      <alignment horizontal="center" vertical="center" wrapText="1"/>
      <protection locked="0"/>
    </xf>
    <xf numFmtId="0" fontId="22" fillId="0" borderId="18" xfId="0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3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4" fontId="19" fillId="0" borderId="14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vertical="center"/>
      <protection locked="0"/>
    </xf>
    <xf numFmtId="166" fontId="19" fillId="0" borderId="0" xfId="0" applyNumberFormat="1" applyFont="1" applyAlignment="1" applyProtection="1">
      <alignment vertical="center"/>
      <protection locked="0"/>
    </xf>
    <xf numFmtId="4" fontId="19" fillId="0" borderId="15" xfId="0" applyNumberFormat="1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4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3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4" fontId="26" fillId="0" borderId="14" xfId="0" applyNumberFormat="1" applyFont="1" applyBorder="1" applyAlignment="1" applyProtection="1">
      <alignment vertical="center"/>
      <protection locked="0"/>
    </xf>
    <xf numFmtId="4" fontId="26" fillId="0" borderId="0" xfId="0" applyNumberFormat="1" applyFont="1" applyAlignment="1" applyProtection="1">
      <alignment vertical="center"/>
      <protection locked="0"/>
    </xf>
    <xf numFmtId="166" fontId="26" fillId="0" borderId="0" xfId="0" applyNumberFormat="1" applyFont="1" applyAlignment="1" applyProtection="1">
      <alignment vertical="center"/>
      <protection locked="0"/>
    </xf>
    <xf numFmtId="4" fontId="26" fillId="0" borderId="15" xfId="0" applyNumberFormat="1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27" fillId="0" borderId="0" xfId="1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4" fontId="1" fillId="0" borderId="14" xfId="0" applyNumberFormat="1" applyFont="1" applyBorder="1" applyAlignment="1" applyProtection="1">
      <alignment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166" fontId="1" fillId="0" borderId="0" xfId="0" applyNumberFormat="1" applyFont="1" applyAlignment="1" applyProtection="1">
      <alignment vertical="center"/>
      <protection locked="0"/>
    </xf>
    <xf numFmtId="4" fontId="1" fillId="0" borderId="15" xfId="0" applyNumberFormat="1" applyFont="1" applyBorder="1" applyAlignment="1" applyProtection="1">
      <alignment vertical="center"/>
      <protection locked="0"/>
    </xf>
    <xf numFmtId="4" fontId="1" fillId="0" borderId="19" xfId="0" applyNumberFormat="1" applyFont="1" applyBorder="1" applyAlignment="1" applyProtection="1">
      <alignment vertical="center"/>
      <protection locked="0"/>
    </xf>
    <xf numFmtId="4" fontId="1" fillId="0" borderId="20" xfId="0" applyNumberFormat="1" applyFont="1" applyBorder="1" applyAlignment="1" applyProtection="1">
      <alignment vertical="center"/>
      <protection locked="0"/>
    </xf>
    <xf numFmtId="166" fontId="1" fillId="0" borderId="20" xfId="0" applyNumberFormat="1" applyFont="1" applyBorder="1" applyAlignment="1" applyProtection="1">
      <alignment vertical="center"/>
      <protection locked="0"/>
    </xf>
    <xf numFmtId="4" fontId="1" fillId="0" borderId="21" xfId="0" applyNumberFormat="1" applyFont="1" applyBorder="1" applyAlignment="1" applyProtection="1">
      <alignment vertical="center"/>
      <protection locked="0"/>
    </xf>
    <xf numFmtId="4" fontId="21" fillId="6" borderId="22" xfId="0" applyNumberFormat="1" applyFont="1" applyFill="1" applyBorder="1" applyAlignment="1" applyProtection="1">
      <alignment vertical="center"/>
      <protection locked="0"/>
    </xf>
    <xf numFmtId="4" fontId="35" fillId="6" borderId="22" xfId="0" applyNumberFormat="1" applyFont="1" applyFill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4" fontId="23" fillId="0" borderId="0" xfId="0" applyNumberFormat="1" applyFont="1"/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7" fillId="0" borderId="0" xfId="0" applyFont="1" applyAlignment="1">
      <alignment horizontal="left"/>
    </xf>
    <xf numFmtId="4" fontId="7" fillId="0" borderId="0" xfId="0" applyNumberFormat="1" applyFont="1"/>
    <xf numFmtId="4" fontId="21" fillId="0" borderId="22" xfId="0" applyNumberFormat="1" applyFont="1" applyBorder="1" applyAlignment="1">
      <alignment vertical="center"/>
    </xf>
    <xf numFmtId="0" fontId="21" fillId="0" borderId="22" xfId="0" applyFont="1" applyBorder="1" applyAlignment="1">
      <alignment horizontal="left" vertical="center" wrapText="1"/>
    </xf>
    <xf numFmtId="4" fontId="35" fillId="0" borderId="22" xfId="0" applyNumberFormat="1" applyFont="1" applyBorder="1" applyAlignment="1">
      <alignment vertical="center"/>
    </xf>
    <xf numFmtId="0" fontId="35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35" fillId="0" borderId="22" xfId="0" applyFont="1" applyBorder="1" applyAlignment="1">
      <alignment horizontal="center" vertical="center"/>
    </xf>
    <xf numFmtId="49" fontId="35" fillId="0" borderId="22" xfId="0" applyNumberFormat="1" applyFont="1" applyBorder="1" applyAlignment="1">
      <alignment horizontal="left" vertical="center" wrapText="1"/>
    </xf>
    <xf numFmtId="0" fontId="35" fillId="0" borderId="22" xfId="0" applyFont="1" applyBorder="1" applyAlignment="1">
      <alignment horizontal="center" vertical="center" wrapText="1"/>
    </xf>
    <xf numFmtId="167" fontId="35" fillId="0" borderId="22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 applyProtection="1">
      <alignment horizontal="center" vertical="center"/>
      <protection locked="0"/>
    </xf>
    <xf numFmtId="0" fontId="19" fillId="0" borderId="12" xfId="0" applyFont="1" applyBorder="1" applyAlignment="1" applyProtection="1">
      <alignment horizontal="left" vertical="center"/>
      <protection locked="0"/>
    </xf>
    <xf numFmtId="0" fontId="20" fillId="0" borderId="14" xfId="0" applyFont="1" applyBorder="1" applyAlignment="1" applyProtection="1">
      <alignment horizontal="left" vertical="center"/>
      <protection locked="0"/>
    </xf>
    <xf numFmtId="0" fontId="20" fillId="0" borderId="0" xfId="0" applyFont="1" applyAlignment="1" applyProtection="1">
      <alignment horizontal="left" vertical="center"/>
      <protection locked="0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4" fontId="39" fillId="5" borderId="0" xfId="0" applyNumberFormat="1" applyFont="1" applyFill="1" applyAlignment="1">
      <alignment vertical="center"/>
    </xf>
    <xf numFmtId="0" fontId="39" fillId="5" borderId="0" xfId="0" applyFont="1" applyFill="1" applyAlignment="1">
      <alignment vertical="center"/>
    </xf>
    <xf numFmtId="0" fontId="38" fillId="5" borderId="0" xfId="0" applyFont="1" applyFill="1" applyAlignment="1">
      <alignment horizontal="left" vertical="center" wrapText="1"/>
    </xf>
    <xf numFmtId="4" fontId="39" fillId="5" borderId="0" xfId="0" applyNumberFormat="1" applyFont="1" applyFill="1" applyAlignment="1">
      <alignment horizontal="right" vertical="center"/>
    </xf>
    <xf numFmtId="0" fontId="28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4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6" borderId="0" xfId="0" applyFont="1" applyFill="1" applyAlignment="1" applyProtection="1">
      <alignment horizontal="left" vertical="center"/>
      <protection locked="0"/>
    </xf>
    <xf numFmtId="4" fontId="21" fillId="0" borderId="22" xfId="0" applyNumberFormat="1" applyFont="1" applyFill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Relationship Id="rId4" Type="http://schemas.openxmlformats.org/officeDocument/2006/relationships/image" Target="../media/image3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  <xdr:twoCellAnchor editAs="oneCell">
    <xdr:from>
      <xdr:col>37</xdr:col>
      <xdr:colOff>333375</xdr:colOff>
      <xdr:row>45</xdr:row>
      <xdr:rowOff>95250</xdr:rowOff>
    </xdr:from>
    <xdr:to>
      <xdr:col>40</xdr:col>
      <xdr:colOff>152400</xdr:colOff>
      <xdr:row>47</xdr:row>
      <xdr:rowOff>161925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FA8C5135-1745-F7BC-F87C-FD568CA995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0" y="9163050"/>
          <a:ext cx="1247775" cy="428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37</xdr:col>
      <xdr:colOff>161925</xdr:colOff>
      <xdr:row>51</xdr:row>
      <xdr:rowOff>66675</xdr:rowOff>
    </xdr:from>
    <xdr:to>
      <xdr:col>40</xdr:col>
      <xdr:colOff>400050</xdr:colOff>
      <xdr:row>58</xdr:row>
      <xdr:rowOff>123825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FA71F56C-DBB8-B712-6E18-3F9544D4F5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9550" y="10144125"/>
          <a:ext cx="1666875" cy="1057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CM103"/>
  <sheetViews>
    <sheetView showGridLines="0" topLeftCell="A76" workbookViewId="0">
      <selection activeCell="AR13" sqref="AR13"/>
    </sheetView>
  </sheetViews>
  <sheetFormatPr defaultColWidth="8.6640625" defaultRowHeight="11.25"/>
  <cols>
    <col min="1" max="1" width="8.1640625" style="105" customWidth="1"/>
    <col min="2" max="2" width="1.6640625" style="105" customWidth="1"/>
    <col min="3" max="3" width="4.1640625" style="105" customWidth="1"/>
    <col min="4" max="33" width="2.6640625" style="105" customWidth="1"/>
    <col min="34" max="34" width="3.1640625" style="105" customWidth="1"/>
    <col min="35" max="35" width="31.6640625" style="105" customWidth="1"/>
    <col min="36" max="37" width="2.5" style="105" customWidth="1"/>
    <col min="38" max="38" width="8.1640625" style="105" customWidth="1"/>
    <col min="39" max="39" width="3.1640625" style="105" customWidth="1"/>
    <col min="40" max="40" width="13.1640625" style="105" customWidth="1"/>
    <col min="41" max="41" width="7.5" style="105" customWidth="1"/>
    <col min="42" max="42" width="4.1640625" style="105" customWidth="1"/>
    <col min="43" max="43" width="15.6640625" style="105" hidden="1" customWidth="1"/>
    <col min="44" max="44" width="13.6640625" style="105" customWidth="1"/>
    <col min="45" max="47" width="25.6640625" style="105" hidden="1" customWidth="1"/>
    <col min="48" max="49" width="21.6640625" style="105" hidden="1" customWidth="1"/>
    <col min="50" max="51" width="25" style="105" hidden="1" customWidth="1"/>
    <col min="52" max="52" width="21.6640625" style="105" hidden="1" customWidth="1"/>
    <col min="53" max="53" width="19.1640625" style="105" hidden="1" customWidth="1"/>
    <col min="54" max="54" width="25" style="105" hidden="1" customWidth="1"/>
    <col min="55" max="55" width="21.6640625" style="105" hidden="1" customWidth="1"/>
    <col min="56" max="56" width="19.1640625" style="105" hidden="1" customWidth="1"/>
    <col min="57" max="57" width="66.5" style="105" customWidth="1"/>
    <col min="58" max="70" width="8.6640625" style="105"/>
    <col min="71" max="91" width="9.1640625" style="105" hidden="1"/>
    <col min="92" max="16384" width="8.6640625" style="105"/>
  </cols>
  <sheetData>
    <row r="1" spans="1:74">
      <c r="A1" s="104" t="s">
        <v>0</v>
      </c>
      <c r="AZ1" s="104" t="s">
        <v>1</v>
      </c>
      <c r="BA1" s="104" t="s">
        <v>2</v>
      </c>
      <c r="BB1" s="104" t="s">
        <v>1</v>
      </c>
      <c r="BT1" s="104" t="s">
        <v>3</v>
      </c>
      <c r="BU1" s="104" t="s">
        <v>3</v>
      </c>
      <c r="BV1" s="104" t="s">
        <v>4</v>
      </c>
    </row>
    <row r="2" spans="1:74" ht="36.950000000000003" customHeight="1">
      <c r="AR2" s="245" t="s">
        <v>5</v>
      </c>
      <c r="AS2" s="246"/>
      <c r="AT2" s="246"/>
      <c r="AU2" s="246"/>
      <c r="AV2" s="246"/>
      <c r="AW2" s="246"/>
      <c r="AX2" s="246"/>
      <c r="AY2" s="246"/>
      <c r="AZ2" s="246"/>
      <c r="BA2" s="246"/>
      <c r="BB2" s="246"/>
      <c r="BC2" s="246"/>
      <c r="BD2" s="246"/>
      <c r="BE2" s="246"/>
      <c r="BS2" s="106" t="s">
        <v>6</v>
      </c>
      <c r="BT2" s="106" t="s">
        <v>7</v>
      </c>
    </row>
    <row r="3" spans="1:74" ht="6.95" customHeight="1">
      <c r="B3" s="107"/>
      <c r="C3" s="108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1"/>
      <c r="AL3" s="101"/>
      <c r="AM3" s="101"/>
      <c r="AN3" s="101"/>
      <c r="AO3" s="101"/>
      <c r="AP3" s="101"/>
      <c r="AQ3" s="108"/>
      <c r="AR3" s="109"/>
      <c r="BS3" s="106" t="s">
        <v>6</v>
      </c>
      <c r="BT3" s="106" t="s">
        <v>8</v>
      </c>
    </row>
    <row r="4" spans="1:74" ht="24.95" customHeight="1">
      <c r="B4" s="109"/>
      <c r="D4" s="86" t="s">
        <v>9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R4" s="109"/>
      <c r="AS4" s="110" t="s">
        <v>10</v>
      </c>
      <c r="BS4" s="106" t="s">
        <v>11</v>
      </c>
    </row>
    <row r="5" spans="1:74" ht="12" customHeight="1">
      <c r="B5" s="109"/>
      <c r="D5" s="99" t="s">
        <v>12</v>
      </c>
      <c r="E5"/>
      <c r="F5"/>
      <c r="G5"/>
      <c r="H5"/>
      <c r="I5"/>
      <c r="J5"/>
      <c r="K5" s="238" t="s">
        <v>13</v>
      </c>
      <c r="L5" s="239"/>
      <c r="M5" s="239"/>
      <c r="N5" s="239"/>
      <c r="O5" s="239"/>
      <c r="P5" s="239"/>
      <c r="Q5" s="239"/>
      <c r="R5" s="239"/>
      <c r="S5" s="239"/>
      <c r="T5" s="239"/>
      <c r="U5" s="239"/>
      <c r="V5" s="239"/>
      <c r="W5" s="239"/>
      <c r="X5" s="239"/>
      <c r="Y5" s="239"/>
      <c r="Z5" s="239"/>
      <c r="AA5" s="239"/>
      <c r="AB5" s="239"/>
      <c r="AC5" s="239"/>
      <c r="AD5" s="239"/>
      <c r="AE5" s="239"/>
      <c r="AF5" s="239"/>
      <c r="AG5" s="239"/>
      <c r="AH5" s="239"/>
      <c r="AI5" s="239"/>
      <c r="AJ5" s="239"/>
      <c r="AK5"/>
      <c r="AL5"/>
      <c r="AM5"/>
      <c r="AN5"/>
      <c r="AO5"/>
      <c r="AP5"/>
      <c r="AR5" s="109"/>
      <c r="BS5" s="106" t="s">
        <v>6</v>
      </c>
    </row>
    <row r="6" spans="1:74" ht="36.950000000000003" customHeight="1">
      <c r="B6" s="109"/>
      <c r="D6" s="102" t="s">
        <v>14</v>
      </c>
      <c r="E6"/>
      <c r="F6"/>
      <c r="G6"/>
      <c r="H6"/>
      <c r="I6"/>
      <c r="J6"/>
      <c r="K6" s="240" t="s">
        <v>15</v>
      </c>
      <c r="L6" s="239"/>
      <c r="M6" s="239"/>
      <c r="N6" s="239"/>
      <c r="O6" s="239"/>
      <c r="P6" s="239"/>
      <c r="Q6" s="239"/>
      <c r="R6" s="239"/>
      <c r="S6" s="239"/>
      <c r="T6" s="239"/>
      <c r="U6" s="239"/>
      <c r="V6" s="239"/>
      <c r="W6" s="239"/>
      <c r="X6" s="239"/>
      <c r="Y6" s="239"/>
      <c r="Z6" s="239"/>
      <c r="AA6" s="239"/>
      <c r="AB6" s="239"/>
      <c r="AC6" s="239"/>
      <c r="AD6" s="239"/>
      <c r="AE6" s="239"/>
      <c r="AF6" s="239"/>
      <c r="AG6" s="239"/>
      <c r="AH6" s="239"/>
      <c r="AI6" s="239"/>
      <c r="AJ6" s="239"/>
      <c r="AK6"/>
      <c r="AL6"/>
      <c r="AM6"/>
      <c r="AN6"/>
      <c r="AO6"/>
      <c r="AP6"/>
      <c r="AR6" s="109"/>
      <c r="BS6" s="106" t="s">
        <v>6</v>
      </c>
    </row>
    <row r="7" spans="1:74" ht="12" customHeight="1">
      <c r="B7" s="109"/>
      <c r="D7" s="68" t="s">
        <v>16</v>
      </c>
      <c r="E7"/>
      <c r="F7"/>
      <c r="G7"/>
      <c r="H7"/>
      <c r="I7"/>
      <c r="J7"/>
      <c r="K7" s="69" t="s">
        <v>17</v>
      </c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 s="68" t="s">
        <v>18</v>
      </c>
      <c r="AL7"/>
      <c r="AM7"/>
      <c r="AN7" s="69" t="s">
        <v>19</v>
      </c>
      <c r="AO7"/>
      <c r="AP7"/>
      <c r="AR7" s="109"/>
      <c r="BS7" s="106" t="s">
        <v>6</v>
      </c>
    </row>
    <row r="8" spans="1:74" ht="12" customHeight="1">
      <c r="B8" s="109"/>
      <c r="D8" s="68" t="s">
        <v>20</v>
      </c>
      <c r="E8"/>
      <c r="F8"/>
      <c r="G8"/>
      <c r="H8"/>
      <c r="I8"/>
      <c r="J8"/>
      <c r="K8" s="69" t="s">
        <v>21</v>
      </c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 s="68" t="s">
        <v>22</v>
      </c>
      <c r="AL8"/>
      <c r="AM8"/>
      <c r="AN8" s="113" t="s">
        <v>23</v>
      </c>
      <c r="AR8" s="109"/>
      <c r="BS8" s="106" t="s">
        <v>6</v>
      </c>
    </row>
    <row r="9" spans="1:74" ht="29.25" customHeight="1">
      <c r="B9" s="109"/>
      <c r="D9" s="99" t="s">
        <v>24</v>
      </c>
      <c r="E9"/>
      <c r="F9"/>
      <c r="G9"/>
      <c r="H9"/>
      <c r="I9"/>
      <c r="J9"/>
      <c r="K9" s="100" t="s">
        <v>25</v>
      </c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 s="99" t="s">
        <v>26</v>
      </c>
      <c r="AL9"/>
      <c r="AM9"/>
      <c r="AN9" s="100" t="s">
        <v>27</v>
      </c>
      <c r="AO9"/>
      <c r="AP9"/>
      <c r="AR9" s="109"/>
      <c r="BS9" s="106" t="s">
        <v>6</v>
      </c>
    </row>
    <row r="10" spans="1:74" ht="12" customHeight="1">
      <c r="B10" s="109"/>
      <c r="D10" s="68" t="s">
        <v>28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 s="68" t="s">
        <v>29</v>
      </c>
      <c r="AL10"/>
      <c r="AM10"/>
      <c r="AN10" s="69" t="s">
        <v>30</v>
      </c>
      <c r="AO10"/>
      <c r="AP10"/>
      <c r="AR10" s="109"/>
      <c r="BS10" s="106" t="s">
        <v>6</v>
      </c>
    </row>
    <row r="11" spans="1:74" ht="18.600000000000001" customHeight="1">
      <c r="B11" s="109"/>
      <c r="D11"/>
      <c r="E11" s="69" t="s">
        <v>31</v>
      </c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 s="68" t="s">
        <v>32</v>
      </c>
      <c r="AL11"/>
      <c r="AM11"/>
      <c r="AN11" s="69" t="s">
        <v>33</v>
      </c>
      <c r="AO11"/>
      <c r="AP11"/>
      <c r="AR11" s="109"/>
      <c r="BS11" s="106" t="s">
        <v>6</v>
      </c>
    </row>
    <row r="12" spans="1:74" ht="6.95" customHeight="1">
      <c r="B12" s="109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R12" s="109"/>
      <c r="BS12" s="106" t="s">
        <v>6</v>
      </c>
    </row>
    <row r="13" spans="1:74" ht="12" customHeight="1">
      <c r="B13" s="109"/>
      <c r="D13" s="68" t="s">
        <v>1155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 s="68" t="s">
        <v>29</v>
      </c>
      <c r="AL13"/>
      <c r="AM13"/>
      <c r="AN13" s="113" t="s">
        <v>1156</v>
      </c>
      <c r="AR13" s="109"/>
      <c r="BS13" s="106" t="s">
        <v>6</v>
      </c>
    </row>
    <row r="14" spans="1:74" ht="12.75">
      <c r="B14" s="109"/>
      <c r="E14" s="113" t="s">
        <v>1156</v>
      </c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1" t="s">
        <v>32</v>
      </c>
      <c r="AN14" s="113" t="s">
        <v>1156</v>
      </c>
      <c r="AR14" s="109"/>
      <c r="BS14" s="106" t="s">
        <v>6</v>
      </c>
    </row>
    <row r="15" spans="1:74" ht="6.95" customHeight="1">
      <c r="B15" s="109"/>
      <c r="AR15" s="109"/>
      <c r="BS15" s="106" t="s">
        <v>3</v>
      </c>
    </row>
    <row r="16" spans="1:74" ht="12" customHeight="1">
      <c r="B16" s="109"/>
      <c r="C16"/>
      <c r="D16" s="68" t="s">
        <v>35</v>
      </c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 s="68" t="s">
        <v>29</v>
      </c>
      <c r="AL16"/>
      <c r="AM16"/>
      <c r="AN16" s="69" t="s">
        <v>36</v>
      </c>
      <c r="AO16"/>
      <c r="AP16"/>
      <c r="AR16" s="109"/>
      <c r="BS16" s="106" t="s">
        <v>3</v>
      </c>
    </row>
    <row r="17" spans="2:71" ht="18.600000000000001" customHeight="1">
      <c r="B17" s="109"/>
      <c r="C17"/>
      <c r="D17"/>
      <c r="E17" s="69" t="s">
        <v>37</v>
      </c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 s="68" t="s">
        <v>32</v>
      </c>
      <c r="AL17"/>
      <c r="AM17"/>
      <c r="AN17" s="69" t="s">
        <v>38</v>
      </c>
      <c r="AO17"/>
      <c r="AP17"/>
      <c r="AR17" s="109"/>
      <c r="BS17" s="106" t="s">
        <v>39</v>
      </c>
    </row>
    <row r="18" spans="2:71" ht="6.95" customHeight="1">
      <c r="B18" s="109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R18" s="109"/>
      <c r="BS18" s="106" t="s">
        <v>6</v>
      </c>
    </row>
    <row r="19" spans="2:71" ht="12" customHeight="1">
      <c r="B19" s="109"/>
      <c r="C19"/>
      <c r="D19" s="68" t="s">
        <v>40</v>
      </c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 s="68" t="s">
        <v>29</v>
      </c>
      <c r="AL19"/>
      <c r="AM19"/>
      <c r="AN19" s="69" t="s">
        <v>41</v>
      </c>
      <c r="AO19"/>
      <c r="AP19"/>
      <c r="AR19" s="109"/>
      <c r="BS19" s="106" t="s">
        <v>6</v>
      </c>
    </row>
    <row r="20" spans="2:71" ht="18.600000000000001" customHeight="1">
      <c r="B20" s="109"/>
      <c r="C20"/>
      <c r="D20"/>
      <c r="E20" s="69" t="s">
        <v>42</v>
      </c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 s="68" t="s">
        <v>32</v>
      </c>
      <c r="AL20"/>
      <c r="AM20"/>
      <c r="AN20" s="69" t="s">
        <v>43</v>
      </c>
      <c r="AO20"/>
      <c r="AP20"/>
      <c r="AR20" s="109"/>
      <c r="BS20" s="106" t="s">
        <v>39</v>
      </c>
    </row>
    <row r="21" spans="2:71" ht="6.95" customHeight="1">
      <c r="B21" s="109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R21" s="109"/>
    </row>
    <row r="22" spans="2:71" ht="12" customHeight="1">
      <c r="B22" s="109"/>
      <c r="C22"/>
      <c r="D22" s="68" t="s">
        <v>44</v>
      </c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R22" s="109"/>
    </row>
    <row r="23" spans="2:71" ht="125.1" customHeight="1">
      <c r="B23" s="109"/>
      <c r="C23"/>
      <c r="D23"/>
      <c r="E23" s="241" t="s">
        <v>45</v>
      </c>
      <c r="F23" s="241"/>
      <c r="G23" s="241"/>
      <c r="H23" s="241"/>
      <c r="I23" s="241"/>
      <c r="J23" s="241"/>
      <c r="K23" s="241"/>
      <c r="L23" s="241"/>
      <c r="M23" s="241"/>
      <c r="N23" s="241"/>
      <c r="O23" s="241"/>
      <c r="P23" s="241"/>
      <c r="Q23" s="241"/>
      <c r="R23" s="241"/>
      <c r="S23" s="241"/>
      <c r="T23" s="241"/>
      <c r="U23" s="241"/>
      <c r="V23" s="241"/>
      <c r="W23" s="241"/>
      <c r="X23" s="241"/>
      <c r="Y23" s="241"/>
      <c r="Z23" s="241"/>
      <c r="AA23" s="241"/>
      <c r="AB23" s="241"/>
      <c r="AC23" s="241"/>
      <c r="AD23" s="241"/>
      <c r="AE23" s="241"/>
      <c r="AF23" s="241"/>
      <c r="AG23" s="241"/>
      <c r="AH23" s="241"/>
      <c r="AI23" s="241"/>
      <c r="AJ23" s="241"/>
      <c r="AK23" s="241"/>
      <c r="AL23" s="241"/>
      <c r="AM23" s="241"/>
      <c r="AN23" s="241"/>
      <c r="AO23"/>
      <c r="AP23"/>
      <c r="AR23" s="109"/>
    </row>
    <row r="24" spans="2:71" ht="6.95" customHeight="1">
      <c r="B24" s="109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R24" s="109"/>
    </row>
    <row r="25" spans="2:71" ht="6.95" customHeight="1">
      <c r="B25" s="109"/>
      <c r="C25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/>
      <c r="AR25" s="109"/>
    </row>
    <row r="26" spans="2:71" s="103" customFormat="1" ht="26.1" customHeight="1">
      <c r="B26" s="38"/>
      <c r="C26" s="1"/>
      <c r="D26" s="72" t="s">
        <v>46</v>
      </c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242">
        <f>ROUND(AG94,2)</f>
        <v>0</v>
      </c>
      <c r="AL26" s="243"/>
      <c r="AM26" s="243"/>
      <c r="AN26" s="243"/>
      <c r="AO26" s="243"/>
      <c r="AP26" s="1"/>
      <c r="AR26" s="38"/>
    </row>
    <row r="27" spans="2:71" s="103" customFormat="1" ht="6.95" customHeight="1">
      <c r="B27" s="38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R27" s="38"/>
    </row>
    <row r="28" spans="2:71" s="103" customFormat="1" ht="12.75">
      <c r="B28" s="38"/>
      <c r="C28" s="1"/>
      <c r="D28" s="1"/>
      <c r="E28" s="1"/>
      <c r="F28" s="1"/>
      <c r="G28" s="1"/>
      <c r="H28" s="1"/>
      <c r="I28" s="1"/>
      <c r="J28" s="1"/>
      <c r="K28" s="1"/>
      <c r="L28" s="244" t="s">
        <v>47</v>
      </c>
      <c r="M28" s="244"/>
      <c r="N28" s="244"/>
      <c r="O28" s="244"/>
      <c r="P28" s="244"/>
      <c r="Q28" s="1"/>
      <c r="R28" s="1"/>
      <c r="S28" s="1"/>
      <c r="T28" s="1"/>
      <c r="U28" s="1"/>
      <c r="V28" s="1"/>
      <c r="W28" s="244" t="s">
        <v>48</v>
      </c>
      <c r="X28" s="244"/>
      <c r="Y28" s="244"/>
      <c r="Z28" s="244"/>
      <c r="AA28" s="244"/>
      <c r="AB28" s="244"/>
      <c r="AC28" s="244"/>
      <c r="AD28" s="244"/>
      <c r="AE28" s="244"/>
      <c r="AF28" s="1"/>
      <c r="AG28" s="1"/>
      <c r="AH28" s="1"/>
      <c r="AI28" s="1"/>
      <c r="AJ28" s="1"/>
      <c r="AK28" s="244" t="s">
        <v>49</v>
      </c>
      <c r="AL28" s="244"/>
      <c r="AM28" s="244"/>
      <c r="AN28" s="244"/>
      <c r="AO28" s="244"/>
      <c r="AP28" s="1"/>
      <c r="AR28" s="38"/>
    </row>
    <row r="29" spans="2:71" s="116" customFormat="1" ht="14.45" customHeight="1">
      <c r="B29" s="115"/>
      <c r="C29" s="75"/>
      <c r="D29" s="68" t="s">
        <v>50</v>
      </c>
      <c r="E29" s="75"/>
      <c r="F29" s="68" t="s">
        <v>51</v>
      </c>
      <c r="G29" s="75"/>
      <c r="H29" s="75"/>
      <c r="I29" s="75"/>
      <c r="J29" s="75"/>
      <c r="K29" s="75"/>
      <c r="L29" s="235">
        <v>0.21</v>
      </c>
      <c r="M29" s="236"/>
      <c r="N29" s="236"/>
      <c r="O29" s="236"/>
      <c r="P29" s="236"/>
      <c r="Q29" s="75"/>
      <c r="R29" s="75"/>
      <c r="S29" s="75"/>
      <c r="T29" s="75"/>
      <c r="U29" s="75"/>
      <c r="V29" s="75"/>
      <c r="W29" s="237">
        <f>ROUND(AK26, 2)</f>
        <v>0</v>
      </c>
      <c r="X29" s="236"/>
      <c r="Y29" s="236"/>
      <c r="Z29" s="236"/>
      <c r="AA29" s="236"/>
      <c r="AB29" s="236"/>
      <c r="AC29" s="236"/>
      <c r="AD29" s="236"/>
      <c r="AE29" s="236"/>
      <c r="AF29" s="75"/>
      <c r="AG29" s="75"/>
      <c r="AH29" s="75"/>
      <c r="AI29" s="75"/>
      <c r="AJ29" s="75"/>
      <c r="AK29" s="237">
        <f>W29*1.21</f>
        <v>0</v>
      </c>
      <c r="AL29" s="236"/>
      <c r="AM29" s="236"/>
      <c r="AN29" s="236"/>
      <c r="AO29" s="236"/>
      <c r="AP29" s="75"/>
      <c r="AR29" s="115"/>
    </row>
    <row r="30" spans="2:71" s="116" customFormat="1" ht="14.45" customHeight="1">
      <c r="B30" s="115"/>
      <c r="C30" s="75"/>
      <c r="D30" s="75"/>
      <c r="E30" s="75"/>
      <c r="F30" s="68" t="s">
        <v>52</v>
      </c>
      <c r="G30" s="75"/>
      <c r="H30" s="75"/>
      <c r="I30" s="75"/>
      <c r="J30" s="75"/>
      <c r="K30" s="75"/>
      <c r="L30" s="235">
        <v>0.15</v>
      </c>
      <c r="M30" s="236"/>
      <c r="N30" s="236"/>
      <c r="O30" s="236"/>
      <c r="P30" s="236"/>
      <c r="Q30" s="75"/>
      <c r="R30" s="75"/>
      <c r="S30" s="75"/>
      <c r="T30" s="75"/>
      <c r="U30" s="75"/>
      <c r="V30" s="75"/>
      <c r="W30" s="237">
        <v>0</v>
      </c>
      <c r="X30" s="236"/>
      <c r="Y30" s="236"/>
      <c r="Z30" s="236"/>
      <c r="AA30" s="236"/>
      <c r="AB30" s="236"/>
      <c r="AC30" s="236"/>
      <c r="AD30" s="236"/>
      <c r="AE30" s="236"/>
      <c r="AF30" s="75"/>
      <c r="AG30" s="75"/>
      <c r="AH30" s="75"/>
      <c r="AI30" s="75"/>
      <c r="AJ30" s="75"/>
      <c r="AK30" s="237">
        <f>W30*1.15</f>
        <v>0</v>
      </c>
      <c r="AL30" s="236"/>
      <c r="AM30" s="236"/>
      <c r="AN30" s="236"/>
      <c r="AO30" s="236"/>
      <c r="AP30" s="75"/>
      <c r="AR30" s="115"/>
    </row>
    <row r="31" spans="2:71" s="116" customFormat="1" ht="14.45" hidden="1" customHeight="1">
      <c r="B31" s="115"/>
      <c r="C31" s="75"/>
      <c r="D31" s="75"/>
      <c r="E31" s="75"/>
      <c r="F31" s="68" t="s">
        <v>53</v>
      </c>
      <c r="G31" s="75"/>
      <c r="H31" s="75"/>
      <c r="I31" s="75"/>
      <c r="J31" s="75"/>
      <c r="K31" s="75"/>
      <c r="L31" s="235">
        <v>0.21</v>
      </c>
      <c r="M31" s="236"/>
      <c r="N31" s="236"/>
      <c r="O31" s="236"/>
      <c r="P31" s="236"/>
      <c r="Q31" s="75"/>
      <c r="R31" s="75"/>
      <c r="S31" s="75"/>
      <c r="T31" s="75"/>
      <c r="U31" s="75"/>
      <c r="V31" s="75"/>
      <c r="W31" s="237" t="e">
        <f>ROUND(BB94, 2)</f>
        <v>#REF!</v>
      </c>
      <c r="X31" s="236"/>
      <c r="Y31" s="236"/>
      <c r="Z31" s="236"/>
      <c r="AA31" s="236"/>
      <c r="AB31" s="236"/>
      <c r="AC31" s="236"/>
      <c r="AD31" s="236"/>
      <c r="AE31" s="236"/>
      <c r="AF31" s="75"/>
      <c r="AG31" s="75"/>
      <c r="AH31" s="75"/>
      <c r="AI31" s="75"/>
      <c r="AJ31" s="75"/>
      <c r="AK31" s="237">
        <v>0</v>
      </c>
      <c r="AL31" s="236"/>
      <c r="AM31" s="236"/>
      <c r="AN31" s="236"/>
      <c r="AO31" s="236"/>
      <c r="AP31" s="75"/>
      <c r="AR31" s="115"/>
    </row>
    <row r="32" spans="2:71" s="116" customFormat="1" ht="14.45" hidden="1" customHeight="1">
      <c r="B32" s="115"/>
      <c r="C32" s="75"/>
      <c r="D32" s="75"/>
      <c r="E32" s="75"/>
      <c r="F32" s="68" t="s">
        <v>54</v>
      </c>
      <c r="G32" s="75"/>
      <c r="H32" s="75"/>
      <c r="I32" s="75"/>
      <c r="J32" s="75"/>
      <c r="K32" s="75"/>
      <c r="L32" s="235">
        <v>0.15</v>
      </c>
      <c r="M32" s="236"/>
      <c r="N32" s="236"/>
      <c r="O32" s="236"/>
      <c r="P32" s="236"/>
      <c r="Q32" s="75"/>
      <c r="R32" s="75"/>
      <c r="S32" s="75"/>
      <c r="T32" s="75"/>
      <c r="U32" s="75"/>
      <c r="V32" s="75"/>
      <c r="W32" s="237" t="e">
        <f>ROUND(BC94, 2)</f>
        <v>#REF!</v>
      </c>
      <c r="X32" s="236"/>
      <c r="Y32" s="236"/>
      <c r="Z32" s="236"/>
      <c r="AA32" s="236"/>
      <c r="AB32" s="236"/>
      <c r="AC32" s="236"/>
      <c r="AD32" s="236"/>
      <c r="AE32" s="236"/>
      <c r="AF32" s="75"/>
      <c r="AG32" s="75"/>
      <c r="AH32" s="75"/>
      <c r="AI32" s="75"/>
      <c r="AJ32" s="75"/>
      <c r="AK32" s="237">
        <v>0</v>
      </c>
      <c r="AL32" s="236"/>
      <c r="AM32" s="236"/>
      <c r="AN32" s="236"/>
      <c r="AO32" s="236"/>
      <c r="AP32" s="75"/>
      <c r="AR32" s="115"/>
    </row>
    <row r="33" spans="2:44" s="116" customFormat="1" ht="14.45" hidden="1" customHeight="1">
      <c r="B33" s="115"/>
      <c r="C33" s="75"/>
      <c r="D33" s="75"/>
      <c r="E33" s="75"/>
      <c r="F33" s="68" t="s">
        <v>55</v>
      </c>
      <c r="G33" s="75"/>
      <c r="H33" s="75"/>
      <c r="I33" s="75"/>
      <c r="J33" s="75"/>
      <c r="K33" s="75"/>
      <c r="L33" s="235">
        <v>0</v>
      </c>
      <c r="M33" s="236"/>
      <c r="N33" s="236"/>
      <c r="O33" s="236"/>
      <c r="P33" s="236"/>
      <c r="Q33" s="75"/>
      <c r="R33" s="75"/>
      <c r="S33" s="75"/>
      <c r="T33" s="75"/>
      <c r="U33" s="75"/>
      <c r="V33" s="75"/>
      <c r="W33" s="237" t="e">
        <f>ROUND(BD94, 2)</f>
        <v>#REF!</v>
      </c>
      <c r="X33" s="236"/>
      <c r="Y33" s="236"/>
      <c r="Z33" s="236"/>
      <c r="AA33" s="236"/>
      <c r="AB33" s="236"/>
      <c r="AC33" s="236"/>
      <c r="AD33" s="236"/>
      <c r="AE33" s="236"/>
      <c r="AF33" s="75"/>
      <c r="AG33" s="75"/>
      <c r="AH33" s="75"/>
      <c r="AI33" s="75"/>
      <c r="AJ33" s="75"/>
      <c r="AK33" s="237">
        <v>0</v>
      </c>
      <c r="AL33" s="236"/>
      <c r="AM33" s="236"/>
      <c r="AN33" s="236"/>
      <c r="AO33" s="236"/>
      <c r="AP33" s="75"/>
      <c r="AR33" s="115"/>
    </row>
    <row r="34" spans="2:44" s="103" customFormat="1" ht="6.95" customHeight="1">
      <c r="B34" s="3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R34" s="38"/>
    </row>
    <row r="35" spans="2:44" s="103" customFormat="1" ht="26.1" customHeight="1">
      <c r="B35" s="38"/>
      <c r="C35" s="76"/>
      <c r="D35" s="77" t="s">
        <v>56</v>
      </c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9" t="s">
        <v>57</v>
      </c>
      <c r="U35" s="78"/>
      <c r="V35" s="78"/>
      <c r="W35" s="78"/>
      <c r="X35" s="250" t="s">
        <v>58</v>
      </c>
      <c r="Y35" s="248"/>
      <c r="Z35" s="248"/>
      <c r="AA35" s="248"/>
      <c r="AB35" s="248"/>
      <c r="AC35" s="78"/>
      <c r="AD35" s="78"/>
      <c r="AE35" s="78"/>
      <c r="AF35" s="78"/>
      <c r="AG35" s="78"/>
      <c r="AH35" s="78"/>
      <c r="AI35" s="78"/>
      <c r="AJ35" s="78"/>
      <c r="AK35" s="247">
        <f>SUM(AK29:AO30)</f>
        <v>0</v>
      </c>
      <c r="AL35" s="248"/>
      <c r="AM35" s="248"/>
      <c r="AN35" s="248"/>
      <c r="AO35" s="249"/>
      <c r="AP35" s="76"/>
      <c r="AQ35" s="117"/>
      <c r="AR35" s="38"/>
    </row>
    <row r="36" spans="2:44" s="103" customFormat="1" ht="6.95" customHeight="1">
      <c r="B36" s="38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R36" s="38"/>
    </row>
    <row r="37" spans="2:44" s="103" customFormat="1" ht="14.45" customHeight="1">
      <c r="B37" s="38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R37" s="38"/>
    </row>
    <row r="38" spans="2:44" ht="14.45" customHeight="1">
      <c r="B38" s="109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R38" s="109"/>
    </row>
    <row r="39" spans="2:44" ht="14.45" customHeight="1">
      <c r="B39" s="10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R39" s="109"/>
    </row>
    <row r="40" spans="2:44" ht="14.45" customHeight="1">
      <c r="B40" s="109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R40" s="109"/>
    </row>
    <row r="41" spans="2:44" ht="14.45" customHeight="1">
      <c r="B41" s="109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R41" s="109"/>
    </row>
    <row r="42" spans="2:44" ht="14.45" customHeight="1">
      <c r="B42" s="109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R42" s="109"/>
    </row>
    <row r="43" spans="2:44" ht="14.45" customHeight="1">
      <c r="B43" s="109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R43" s="109"/>
    </row>
    <row r="44" spans="2:44" ht="14.45" customHeight="1">
      <c r="B44" s="109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R44" s="109"/>
    </row>
    <row r="45" spans="2:44" ht="14.45" customHeight="1">
      <c r="B45" s="109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R45" s="109"/>
    </row>
    <row r="46" spans="2:44" ht="14.45" customHeight="1">
      <c r="B46" s="109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R46" s="109"/>
    </row>
    <row r="47" spans="2:44" ht="14.45" customHeight="1">
      <c r="B47" s="109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R47" s="109"/>
    </row>
    <row r="48" spans="2:44" ht="14.45" customHeight="1">
      <c r="B48" s="109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 t="s">
        <v>1063</v>
      </c>
      <c r="AI48"/>
      <c r="AJ48"/>
      <c r="AK48"/>
      <c r="AL48"/>
      <c r="AM48"/>
      <c r="AN48"/>
      <c r="AO48"/>
      <c r="AP48"/>
      <c r="AR48" s="109"/>
    </row>
    <row r="49" spans="2:44" s="103" customFormat="1" ht="14.45" customHeight="1">
      <c r="B49" s="38"/>
      <c r="C49" s="1"/>
      <c r="D49" s="80" t="s">
        <v>59</v>
      </c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0" t="s">
        <v>60</v>
      </c>
      <c r="AI49" s="81"/>
      <c r="AJ49" s="81"/>
      <c r="AK49" s="81"/>
      <c r="AL49" s="81"/>
      <c r="AM49" s="81"/>
      <c r="AN49" s="81"/>
      <c r="AO49" s="81"/>
      <c r="AP49" s="1"/>
      <c r="AR49" s="38"/>
    </row>
    <row r="50" spans="2:44">
      <c r="B50" s="109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R50" s="109"/>
    </row>
    <row r="51" spans="2:44">
      <c r="B51" s="109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R51" s="109"/>
    </row>
    <row r="52" spans="2:44">
      <c r="B52" s="109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R52" s="109"/>
    </row>
    <row r="53" spans="2:44">
      <c r="B53" s="109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R53" s="109"/>
    </row>
    <row r="54" spans="2:44">
      <c r="B54" s="109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R54" s="109"/>
    </row>
    <row r="55" spans="2:44">
      <c r="B55" s="109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R55" s="109"/>
    </row>
    <row r="56" spans="2:44">
      <c r="B56" s="109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R56" s="109"/>
    </row>
    <row r="57" spans="2:44">
      <c r="B57" s="109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R57" s="109"/>
    </row>
    <row r="58" spans="2:44">
      <c r="B58" s="109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R58" s="109"/>
    </row>
    <row r="59" spans="2:44">
      <c r="B59" s="10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R59" s="109"/>
    </row>
    <row r="60" spans="2:44" s="103" customFormat="1" ht="12.75">
      <c r="B60" s="38"/>
      <c r="C60" s="1"/>
      <c r="D60" s="82" t="s">
        <v>61</v>
      </c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82" t="s">
        <v>62</v>
      </c>
      <c r="W60" s="73"/>
      <c r="X60" s="73"/>
      <c r="Y60" s="73"/>
      <c r="Z60" s="73"/>
      <c r="AA60" s="73"/>
      <c r="AB60" s="73"/>
      <c r="AC60" s="73"/>
      <c r="AD60" s="73"/>
      <c r="AE60" s="73"/>
      <c r="AF60" s="73"/>
      <c r="AG60" s="73"/>
      <c r="AH60" s="83" t="s">
        <v>1064</v>
      </c>
      <c r="AI60" s="73"/>
      <c r="AJ60" s="73"/>
      <c r="AK60" s="73"/>
      <c r="AL60" s="73"/>
      <c r="AM60" s="82" t="s">
        <v>62</v>
      </c>
      <c r="AN60" s="73"/>
      <c r="AO60" s="73"/>
      <c r="AP60" s="1"/>
      <c r="AR60" s="38"/>
    </row>
    <row r="61" spans="2:44">
      <c r="B61" s="109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R61" s="109"/>
    </row>
    <row r="62" spans="2:44">
      <c r="B62" s="109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R62" s="109"/>
    </row>
    <row r="63" spans="2:44">
      <c r="B63" s="109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R63" s="109"/>
    </row>
    <row r="64" spans="2:44" s="103" customFormat="1" ht="12.75">
      <c r="B64" s="38"/>
      <c r="C64" s="1"/>
      <c r="D64" s="80" t="s">
        <v>63</v>
      </c>
      <c r="E64" s="81"/>
      <c r="F64" s="81"/>
      <c r="G64" s="81"/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  <c r="AA64" s="81"/>
      <c r="AB64" s="81"/>
      <c r="AC64" s="81"/>
      <c r="AD64" s="81"/>
      <c r="AE64" s="81"/>
      <c r="AF64" s="81"/>
      <c r="AG64" s="81"/>
      <c r="AH64" s="80" t="s">
        <v>64</v>
      </c>
      <c r="AI64" s="81"/>
      <c r="AJ64" s="81"/>
      <c r="AK64" s="81"/>
      <c r="AL64" s="81"/>
      <c r="AM64" s="81"/>
      <c r="AN64" s="81"/>
      <c r="AO64" s="81"/>
      <c r="AP64" s="1"/>
      <c r="AR64" s="38"/>
    </row>
    <row r="65" spans="2:44">
      <c r="B65" s="109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R65" s="109"/>
    </row>
    <row r="66" spans="2:44">
      <c r="B66" s="109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R66" s="109"/>
    </row>
    <row r="67" spans="2:44">
      <c r="B67" s="109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R67" s="109"/>
    </row>
    <row r="68" spans="2:44">
      <c r="B68" s="109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R68" s="109"/>
    </row>
    <row r="69" spans="2:44">
      <c r="B69" s="10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R69" s="109"/>
    </row>
    <row r="70" spans="2:44">
      <c r="B70" s="109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R70" s="109"/>
    </row>
    <row r="71" spans="2:44">
      <c r="B71" s="109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R71" s="109"/>
    </row>
    <row r="72" spans="2:44">
      <c r="B72" s="109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R72" s="109"/>
    </row>
    <row r="73" spans="2:44">
      <c r="B73" s="109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R73" s="109"/>
    </row>
    <row r="74" spans="2:44">
      <c r="B74" s="109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R74" s="109"/>
    </row>
    <row r="75" spans="2:44" s="103" customFormat="1" ht="12.75">
      <c r="B75" s="38"/>
      <c r="C75" s="1"/>
      <c r="D75" s="82" t="s">
        <v>61</v>
      </c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82" t="s">
        <v>62</v>
      </c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82" t="s">
        <v>61</v>
      </c>
      <c r="AI75" s="73"/>
      <c r="AJ75" s="73"/>
      <c r="AK75" s="73"/>
      <c r="AL75" s="73"/>
      <c r="AM75" s="82" t="s">
        <v>62</v>
      </c>
      <c r="AN75" s="73"/>
      <c r="AO75" s="73"/>
      <c r="AP75" s="1"/>
      <c r="AR75" s="38"/>
    </row>
    <row r="76" spans="2:44" s="103" customFormat="1">
      <c r="B76" s="38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R76" s="38"/>
    </row>
    <row r="77" spans="2:44" s="103" customFormat="1" ht="6.95" customHeight="1">
      <c r="B77" s="118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119"/>
      <c r="AR77" s="38"/>
    </row>
    <row r="78" spans="2:44"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2:44"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2:44"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91" s="103" customFormat="1" ht="6.95" customHeight="1">
      <c r="B81" s="120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85"/>
      <c r="AL81" s="85"/>
      <c r="AM81" s="85"/>
      <c r="AN81" s="85"/>
      <c r="AO81" s="85"/>
      <c r="AP81" s="85"/>
      <c r="AQ81" s="121"/>
      <c r="AR81" s="38"/>
    </row>
    <row r="82" spans="1:91" s="103" customFormat="1" ht="24.95" customHeight="1">
      <c r="B82" s="38"/>
      <c r="C82" s="86" t="s">
        <v>65</v>
      </c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R82" s="38"/>
    </row>
    <row r="83" spans="1:91" s="103" customFormat="1" ht="6.95" customHeight="1">
      <c r="B83" s="38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R83" s="38"/>
    </row>
    <row r="84" spans="1:91" s="122" customFormat="1" ht="12" customHeight="1">
      <c r="B84" s="123"/>
      <c r="C84" s="68" t="s">
        <v>12</v>
      </c>
      <c r="D84" s="87"/>
      <c r="E84" s="87"/>
      <c r="F84" s="87"/>
      <c r="G84" s="87"/>
      <c r="H84" s="87"/>
      <c r="I84" s="87"/>
      <c r="J84" s="87"/>
      <c r="K84" s="87"/>
      <c r="L84" s="87" t="str">
        <f>K5</f>
        <v>23030-01</v>
      </c>
      <c r="M84" s="87"/>
      <c r="N84" s="87"/>
      <c r="O84" s="87"/>
      <c r="P84" s="87"/>
      <c r="Q84" s="87"/>
      <c r="R84" s="87"/>
      <c r="S84" s="87"/>
      <c r="T84" s="87"/>
      <c r="U84" s="87"/>
      <c r="V84" s="87"/>
      <c r="W84" s="87"/>
      <c r="X84" s="87"/>
      <c r="Y84" s="87"/>
      <c r="Z84" s="87"/>
      <c r="AA84" s="87"/>
      <c r="AB84" s="87"/>
      <c r="AC84" s="87"/>
      <c r="AD84" s="87"/>
      <c r="AE84" s="87"/>
      <c r="AF84" s="87"/>
      <c r="AG84" s="87"/>
      <c r="AH84" s="87"/>
      <c r="AI84" s="87"/>
      <c r="AJ84" s="87"/>
      <c r="AK84" s="87"/>
      <c r="AL84" s="87"/>
      <c r="AM84" s="87"/>
      <c r="AN84" s="87"/>
      <c r="AO84" s="87"/>
      <c r="AP84" s="87"/>
      <c r="AR84" s="123"/>
    </row>
    <row r="85" spans="1:91" s="124" customFormat="1" ht="36.950000000000003" customHeight="1">
      <c r="B85" s="125"/>
      <c r="C85" s="89" t="s">
        <v>14</v>
      </c>
      <c r="D85" s="88"/>
      <c r="E85" s="88"/>
      <c r="F85" s="88"/>
      <c r="G85" s="88"/>
      <c r="H85" s="88"/>
      <c r="I85" s="88"/>
      <c r="J85" s="88"/>
      <c r="K85" s="88"/>
      <c r="L85" s="212" t="str">
        <f>K6</f>
        <v>REKONSTRUKCE CHODNÍKU V UL. SMETANOVO NÁBŘEŽÍ,  HRANICE</v>
      </c>
      <c r="M85" s="213"/>
      <c r="N85" s="213"/>
      <c r="O85" s="213"/>
      <c r="P85" s="213"/>
      <c r="Q85" s="213"/>
      <c r="R85" s="213"/>
      <c r="S85" s="213"/>
      <c r="T85" s="213"/>
      <c r="U85" s="213"/>
      <c r="V85" s="213"/>
      <c r="W85" s="213"/>
      <c r="X85" s="213"/>
      <c r="Y85" s="213"/>
      <c r="Z85" s="213"/>
      <c r="AA85" s="213"/>
      <c r="AB85" s="213"/>
      <c r="AC85" s="213"/>
      <c r="AD85" s="213"/>
      <c r="AE85" s="213"/>
      <c r="AF85" s="213"/>
      <c r="AG85" s="213"/>
      <c r="AH85" s="213"/>
      <c r="AI85" s="213"/>
      <c r="AJ85" s="213"/>
      <c r="AK85" s="88"/>
      <c r="AL85" s="88"/>
      <c r="AM85" s="88"/>
      <c r="AN85" s="88"/>
      <c r="AO85" s="88"/>
      <c r="AP85" s="88"/>
      <c r="AR85" s="125"/>
    </row>
    <row r="86" spans="1:91" s="103" customFormat="1" ht="6.95" customHeight="1">
      <c r="B86" s="38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R86" s="38"/>
    </row>
    <row r="87" spans="1:91" s="103" customFormat="1" ht="12" customHeight="1">
      <c r="B87" s="38"/>
      <c r="C87" s="68" t="s">
        <v>20</v>
      </c>
      <c r="D87" s="1"/>
      <c r="E87" s="1"/>
      <c r="F87" s="1"/>
      <c r="G87" s="1"/>
      <c r="H87" s="1"/>
      <c r="I87" s="1"/>
      <c r="J87" s="1"/>
      <c r="K87" s="1"/>
      <c r="L87" s="90" t="str">
        <f>IF(K8="","",K8)</f>
        <v>Hranice. ul.Smetanovo nábřeží</v>
      </c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68" t="s">
        <v>22</v>
      </c>
      <c r="AJ87" s="1"/>
      <c r="AK87" s="1"/>
      <c r="AL87" s="1"/>
      <c r="AM87" s="214" t="str">
        <f>IF(AN8= "","",AN8)</f>
        <v>13. 7. 2023</v>
      </c>
      <c r="AN87" s="214"/>
      <c r="AO87" s="1"/>
      <c r="AP87" s="1"/>
      <c r="AR87" s="38"/>
    </row>
    <row r="88" spans="1:91" s="103" customFormat="1" ht="6.95" customHeight="1">
      <c r="B88" s="38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R88" s="38"/>
    </row>
    <row r="89" spans="1:91" s="103" customFormat="1" ht="15.2" customHeight="1">
      <c r="B89" s="38"/>
      <c r="C89" s="68" t="s">
        <v>28</v>
      </c>
      <c r="D89" s="1"/>
      <c r="E89" s="1"/>
      <c r="F89" s="1"/>
      <c r="G89" s="1"/>
      <c r="H89" s="1"/>
      <c r="I89" s="1"/>
      <c r="J89" s="1"/>
      <c r="K89" s="1"/>
      <c r="L89" s="87" t="str">
        <f>IF(E11= "","",E11)</f>
        <v>Město Hranice, Pernštejnské nám.1, 753 01 Hranice</v>
      </c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68" t="s">
        <v>35</v>
      </c>
      <c r="AJ89" s="1"/>
      <c r="AK89" s="1"/>
      <c r="AL89" s="1"/>
      <c r="AM89" s="215" t="str">
        <f>IF(E17="","",E17)</f>
        <v>SISKO s.r.o., PŘEROV</v>
      </c>
      <c r="AN89" s="216"/>
      <c r="AO89" s="216"/>
      <c r="AP89" s="216"/>
      <c r="AR89" s="38"/>
      <c r="AS89" s="217" t="s">
        <v>66</v>
      </c>
      <c r="AT89" s="218"/>
      <c r="AU89" s="126"/>
      <c r="AV89" s="126"/>
      <c r="AW89" s="126"/>
      <c r="AX89" s="126"/>
      <c r="AY89" s="126"/>
      <c r="AZ89" s="126"/>
      <c r="BA89" s="126"/>
      <c r="BB89" s="126"/>
      <c r="BC89" s="126"/>
      <c r="BD89" s="127"/>
    </row>
    <row r="90" spans="1:91" s="103" customFormat="1" ht="15.2" customHeight="1">
      <c r="B90" s="38"/>
      <c r="C90" s="68" t="s">
        <v>34</v>
      </c>
      <c r="D90" s="1"/>
      <c r="E90" s="1"/>
      <c r="F90" s="1"/>
      <c r="G90" s="1"/>
      <c r="H90" s="1"/>
      <c r="I90" s="1"/>
      <c r="J90" s="1"/>
      <c r="K90" s="1"/>
      <c r="L90" s="87" t="str">
        <f>IF(E14="","",E14)</f>
        <v>Vyplň údaj</v>
      </c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68" t="s">
        <v>40</v>
      </c>
      <c r="AJ90" s="1"/>
      <c r="AK90" s="1"/>
      <c r="AL90" s="1"/>
      <c r="AM90" s="215" t="str">
        <f>IF(E20="","",E20)</f>
        <v>Obrtelová M.</v>
      </c>
      <c r="AN90" s="216"/>
      <c r="AO90" s="216"/>
      <c r="AP90" s="216"/>
      <c r="AR90" s="38"/>
      <c r="AS90" s="219"/>
      <c r="AT90" s="220"/>
      <c r="BD90" s="128"/>
    </row>
    <row r="91" spans="1:91" s="103" customFormat="1" ht="11.1" customHeight="1">
      <c r="B91" s="38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R91" s="38"/>
      <c r="AS91" s="219"/>
      <c r="AT91" s="220"/>
      <c r="BD91" s="128"/>
    </row>
    <row r="92" spans="1:91" s="103" customFormat="1" ht="29.25" customHeight="1">
      <c r="B92" s="38"/>
      <c r="C92" s="223" t="s">
        <v>67</v>
      </c>
      <c r="D92" s="224"/>
      <c r="E92" s="224"/>
      <c r="F92" s="224"/>
      <c r="G92" s="224"/>
      <c r="H92" s="92"/>
      <c r="I92" s="225" t="s">
        <v>68</v>
      </c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24"/>
      <c r="Y92" s="224"/>
      <c r="Z92" s="224"/>
      <c r="AA92" s="224"/>
      <c r="AB92" s="224"/>
      <c r="AC92" s="224"/>
      <c r="AD92" s="224"/>
      <c r="AE92" s="224"/>
      <c r="AF92" s="224"/>
      <c r="AG92" s="227" t="s">
        <v>69</v>
      </c>
      <c r="AH92" s="224"/>
      <c r="AI92" s="224"/>
      <c r="AJ92" s="224"/>
      <c r="AK92" s="224"/>
      <c r="AL92" s="224"/>
      <c r="AM92" s="224"/>
      <c r="AN92" s="225" t="s">
        <v>70</v>
      </c>
      <c r="AO92" s="224"/>
      <c r="AP92" s="226"/>
      <c r="AQ92" s="129" t="s">
        <v>71</v>
      </c>
      <c r="AR92" s="38"/>
      <c r="AS92" s="130" t="s">
        <v>72</v>
      </c>
      <c r="AT92" s="131" t="s">
        <v>73</v>
      </c>
      <c r="AU92" s="131" t="s">
        <v>74</v>
      </c>
      <c r="AV92" s="131" t="s">
        <v>75</v>
      </c>
      <c r="AW92" s="131" t="s">
        <v>76</v>
      </c>
      <c r="AX92" s="131" t="s">
        <v>77</v>
      </c>
      <c r="AY92" s="131" t="s">
        <v>78</v>
      </c>
      <c r="AZ92" s="131" t="s">
        <v>79</v>
      </c>
      <c r="BA92" s="131" t="s">
        <v>80</v>
      </c>
      <c r="BB92" s="131" t="s">
        <v>81</v>
      </c>
      <c r="BC92" s="131" t="s">
        <v>82</v>
      </c>
      <c r="BD92" s="132" t="s">
        <v>83</v>
      </c>
    </row>
    <row r="93" spans="1:91" s="103" customFormat="1" ht="11.1" customHeight="1">
      <c r="B93" s="38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R93" s="38"/>
      <c r="AS93" s="133"/>
      <c r="AT93" s="126"/>
      <c r="AU93" s="126"/>
      <c r="AV93" s="126"/>
      <c r="AW93" s="126"/>
      <c r="AX93" s="126"/>
      <c r="AY93" s="126"/>
      <c r="AZ93" s="126"/>
      <c r="BA93" s="126"/>
      <c r="BB93" s="126"/>
      <c r="BC93" s="126"/>
      <c r="BD93" s="127"/>
    </row>
    <row r="94" spans="1:91" s="134" customFormat="1" ht="32.450000000000003" customHeight="1">
      <c r="B94" s="135"/>
      <c r="C94" s="93" t="s">
        <v>84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233">
        <f>ROUND(AG95+AG98,2)</f>
        <v>0</v>
      </c>
      <c r="AH94" s="233"/>
      <c r="AI94" s="233"/>
      <c r="AJ94" s="233"/>
      <c r="AK94" s="233"/>
      <c r="AL94" s="233"/>
      <c r="AM94" s="233"/>
      <c r="AN94" s="234">
        <f>AG94*1.21</f>
        <v>0</v>
      </c>
      <c r="AO94" s="234"/>
      <c r="AP94" s="234"/>
      <c r="AQ94" s="136" t="s">
        <v>1</v>
      </c>
      <c r="AR94" s="135"/>
      <c r="AS94" s="137">
        <f>ROUND(AS95+AS98,2)</f>
        <v>0</v>
      </c>
      <c r="AT94" s="138" t="e">
        <f t="shared" ref="AT94:AT100" si="0">ROUND(SUM(AV94:AW94),2)</f>
        <v>#REF!</v>
      </c>
      <c r="AU94" s="139" t="e">
        <f>ROUND(AU95+AU98,5)</f>
        <v>#REF!</v>
      </c>
      <c r="AV94" s="138" t="e">
        <f>ROUND(AZ94*L29,2)</f>
        <v>#REF!</v>
      </c>
      <c r="AW94" s="138" t="e">
        <f>ROUND(BA94*L30,2)</f>
        <v>#REF!</v>
      </c>
      <c r="AX94" s="138" t="e">
        <f>ROUND(BB94*L29,2)</f>
        <v>#REF!</v>
      </c>
      <c r="AY94" s="138" t="e">
        <f>ROUND(BC94*L30,2)</f>
        <v>#REF!</v>
      </c>
      <c r="AZ94" s="138" t="e">
        <f>ROUND(AZ95+AZ98,2)</f>
        <v>#REF!</v>
      </c>
      <c r="BA94" s="138" t="e">
        <f>ROUND(BA95+BA98,2)</f>
        <v>#REF!</v>
      </c>
      <c r="BB94" s="138" t="e">
        <f>ROUND(BB95+BB98,2)</f>
        <v>#REF!</v>
      </c>
      <c r="BC94" s="138" t="e">
        <f>ROUND(BC95+BC98,2)</f>
        <v>#REF!</v>
      </c>
      <c r="BD94" s="140" t="e">
        <f>ROUND(BD95+BD98,2)</f>
        <v>#REF!</v>
      </c>
      <c r="BS94" s="141" t="s">
        <v>85</v>
      </c>
      <c r="BT94" s="141" t="s">
        <v>86</v>
      </c>
      <c r="BU94" s="142" t="s">
        <v>87</v>
      </c>
      <c r="BV94" s="141" t="s">
        <v>88</v>
      </c>
      <c r="BW94" s="141" t="s">
        <v>4</v>
      </c>
      <c r="BX94" s="141" t="s">
        <v>89</v>
      </c>
      <c r="CL94" s="141" t="s">
        <v>17</v>
      </c>
    </row>
    <row r="95" spans="1:91" s="143" customFormat="1" ht="24.95" customHeight="1">
      <c r="B95" s="144"/>
      <c r="C95" s="96"/>
      <c r="D95" s="230" t="s">
        <v>90</v>
      </c>
      <c r="E95" s="230"/>
      <c r="F95" s="230"/>
      <c r="G95" s="230"/>
      <c r="H95" s="230"/>
      <c r="I95" s="97"/>
      <c r="J95" s="230" t="s">
        <v>91</v>
      </c>
      <c r="K95" s="230"/>
      <c r="L95" s="230"/>
      <c r="M95" s="230"/>
      <c r="N95" s="230"/>
      <c r="O95" s="230"/>
      <c r="P95" s="230"/>
      <c r="Q95" s="230"/>
      <c r="R95" s="230"/>
      <c r="S95" s="230"/>
      <c r="T95" s="230"/>
      <c r="U95" s="230"/>
      <c r="V95" s="230"/>
      <c r="W95" s="230"/>
      <c r="X95" s="230"/>
      <c r="Y95" s="230"/>
      <c r="Z95" s="230"/>
      <c r="AA95" s="230"/>
      <c r="AB95" s="230"/>
      <c r="AC95" s="230"/>
      <c r="AD95" s="230"/>
      <c r="AE95" s="230"/>
      <c r="AF95" s="230"/>
      <c r="AG95" s="231">
        <f>ROUND(SUM(AG96:AG97),2)</f>
        <v>0</v>
      </c>
      <c r="AH95" s="229"/>
      <c r="AI95" s="229"/>
      <c r="AJ95" s="229"/>
      <c r="AK95" s="229"/>
      <c r="AL95" s="229"/>
      <c r="AM95" s="229"/>
      <c r="AN95" s="228">
        <f>AG95*1.21</f>
        <v>0</v>
      </c>
      <c r="AO95" s="229"/>
      <c r="AP95" s="229"/>
      <c r="AQ95" s="145" t="s">
        <v>92</v>
      </c>
      <c r="AR95" s="144"/>
      <c r="AS95" s="146">
        <f>ROUND(SUM(AS96:AS97),2)</f>
        <v>0</v>
      </c>
      <c r="AT95" s="147">
        <f t="shared" si="0"/>
        <v>0</v>
      </c>
      <c r="AU95" s="148">
        <f>ROUND(SUM(AU96:AU97),5)</f>
        <v>8335.1175899999998</v>
      </c>
      <c r="AV95" s="147">
        <f>ROUND(AZ95*L29,2)</f>
        <v>0</v>
      </c>
      <c r="AW95" s="147">
        <f>ROUND(BA95*L30,2)</f>
        <v>0</v>
      </c>
      <c r="AX95" s="147">
        <f>ROUND(BB95*L29,2)</f>
        <v>0</v>
      </c>
      <c r="AY95" s="147">
        <f>ROUND(BC95*L30,2)</f>
        <v>0</v>
      </c>
      <c r="AZ95" s="147">
        <f>ROUND(SUM(AZ96:AZ97),2)</f>
        <v>0</v>
      </c>
      <c r="BA95" s="147">
        <f>ROUND(SUM(BA96:BA97),2)</f>
        <v>0</v>
      </c>
      <c r="BB95" s="147">
        <f>ROUND(SUM(BB96:BB97),2)</f>
        <v>0</v>
      </c>
      <c r="BC95" s="147">
        <f>ROUND(SUM(BC96:BC97),2)</f>
        <v>0</v>
      </c>
      <c r="BD95" s="149">
        <f>ROUND(SUM(BD96:BD97),2)</f>
        <v>0</v>
      </c>
      <c r="BS95" s="150" t="s">
        <v>85</v>
      </c>
      <c r="BT95" s="150" t="s">
        <v>93</v>
      </c>
      <c r="BU95" s="150" t="s">
        <v>87</v>
      </c>
      <c r="BV95" s="150" t="s">
        <v>88</v>
      </c>
      <c r="BW95" s="150" t="s">
        <v>94</v>
      </c>
      <c r="BX95" s="150" t="s">
        <v>4</v>
      </c>
      <c r="CL95" s="150" t="s">
        <v>17</v>
      </c>
      <c r="CM95" s="150" t="s">
        <v>95</v>
      </c>
    </row>
    <row r="96" spans="1:91" s="122" customFormat="1" ht="30" customHeight="1">
      <c r="A96" s="151" t="s">
        <v>96</v>
      </c>
      <c r="B96" s="123"/>
      <c r="C96" s="4"/>
      <c r="D96" s="4"/>
      <c r="E96" s="232" t="s">
        <v>97</v>
      </c>
      <c r="F96" s="232"/>
      <c r="G96" s="232"/>
      <c r="H96" s="232"/>
      <c r="I96" s="232"/>
      <c r="J96" s="4"/>
      <c r="K96" s="232" t="s">
        <v>98</v>
      </c>
      <c r="L96" s="232"/>
      <c r="M96" s="232"/>
      <c r="N96" s="232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  <c r="AE96" s="232"/>
      <c r="AF96" s="232"/>
      <c r="AG96" s="221">
        <f>'SO 101-01 - CHODNÍK - uzn...'!J32</f>
        <v>0</v>
      </c>
      <c r="AH96" s="222"/>
      <c r="AI96" s="222"/>
      <c r="AJ96" s="222"/>
      <c r="AK96" s="222"/>
      <c r="AL96" s="222"/>
      <c r="AM96" s="222"/>
      <c r="AN96" s="221">
        <f t="shared" ref="AN96:AN99" si="1">SUM(AG96,AT96)</f>
        <v>0</v>
      </c>
      <c r="AO96" s="222"/>
      <c r="AP96" s="222"/>
      <c r="AQ96" s="152" t="s">
        <v>99</v>
      </c>
      <c r="AR96" s="123"/>
      <c r="AS96" s="153">
        <v>0</v>
      </c>
      <c r="AT96" s="154">
        <f t="shared" si="0"/>
        <v>0</v>
      </c>
      <c r="AU96" s="155">
        <f>'SO 101-01 - CHODNÍK - uzn...'!P129</f>
        <v>8303.7615899999983</v>
      </c>
      <c r="AV96" s="154">
        <f>'SO 101-01 - CHODNÍK - uzn...'!J35</f>
        <v>0</v>
      </c>
      <c r="AW96" s="154">
        <f>'SO 101-01 - CHODNÍK - uzn...'!J36</f>
        <v>0</v>
      </c>
      <c r="AX96" s="154">
        <f>'SO 101-01 - CHODNÍK - uzn...'!J37</f>
        <v>0</v>
      </c>
      <c r="AY96" s="154">
        <f>'SO 101-01 - CHODNÍK - uzn...'!J38</f>
        <v>0</v>
      </c>
      <c r="AZ96" s="154">
        <f>'SO 101-01 - CHODNÍK - uzn...'!F35</f>
        <v>0</v>
      </c>
      <c r="BA96" s="154">
        <f>'SO 101-01 - CHODNÍK - uzn...'!F36</f>
        <v>0</v>
      </c>
      <c r="BB96" s="154">
        <f>'SO 101-01 - CHODNÍK - uzn...'!F37</f>
        <v>0</v>
      </c>
      <c r="BC96" s="154">
        <f>'SO 101-01 - CHODNÍK - uzn...'!F38</f>
        <v>0</v>
      </c>
      <c r="BD96" s="156">
        <f>'SO 101-01 - CHODNÍK - uzn...'!F39</f>
        <v>0</v>
      </c>
      <c r="BT96" s="112" t="s">
        <v>95</v>
      </c>
      <c r="BV96" s="112" t="s">
        <v>88</v>
      </c>
      <c r="BW96" s="112" t="s">
        <v>100</v>
      </c>
      <c r="BX96" s="112" t="s">
        <v>94</v>
      </c>
      <c r="CL96" s="112" t="s">
        <v>17</v>
      </c>
    </row>
    <row r="97" spans="1:91" s="122" customFormat="1" ht="30" customHeight="1">
      <c r="A97" s="151" t="s">
        <v>96</v>
      </c>
      <c r="B97" s="123"/>
      <c r="C97" s="4"/>
      <c r="D97" s="4"/>
      <c r="E97" s="232" t="s">
        <v>101</v>
      </c>
      <c r="F97" s="232"/>
      <c r="G97" s="232"/>
      <c r="H97" s="232"/>
      <c r="I97" s="232"/>
      <c r="J97" s="4"/>
      <c r="K97" s="232" t="s">
        <v>102</v>
      </c>
      <c r="L97" s="232"/>
      <c r="M97" s="232"/>
      <c r="N97" s="232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  <c r="AE97" s="232"/>
      <c r="AF97" s="232"/>
      <c r="AG97" s="221">
        <f>'VON-01 - VEDLEJŠÍ A OSTAT...'!J32</f>
        <v>0</v>
      </c>
      <c r="AH97" s="222"/>
      <c r="AI97" s="222"/>
      <c r="AJ97" s="222"/>
      <c r="AK97" s="222"/>
      <c r="AL97" s="222"/>
      <c r="AM97" s="222"/>
      <c r="AN97" s="221">
        <f t="shared" si="1"/>
        <v>0</v>
      </c>
      <c r="AO97" s="222"/>
      <c r="AP97" s="222"/>
      <c r="AQ97" s="152" t="s">
        <v>99</v>
      </c>
      <c r="AR97" s="123"/>
      <c r="AS97" s="153">
        <v>0</v>
      </c>
      <c r="AT97" s="154">
        <f t="shared" si="0"/>
        <v>0</v>
      </c>
      <c r="AU97" s="155">
        <f>'VON-01 - VEDLEJŠÍ A OSTAT...'!P130</f>
        <v>31.356000000000002</v>
      </c>
      <c r="AV97" s="154">
        <f>'VON-01 - VEDLEJŠÍ A OSTAT...'!J35</f>
        <v>0</v>
      </c>
      <c r="AW97" s="154">
        <f>'VON-01 - VEDLEJŠÍ A OSTAT...'!J36</f>
        <v>0</v>
      </c>
      <c r="AX97" s="154">
        <f>'VON-01 - VEDLEJŠÍ A OSTAT...'!J37</f>
        <v>0</v>
      </c>
      <c r="AY97" s="154">
        <f>'VON-01 - VEDLEJŠÍ A OSTAT...'!J38</f>
        <v>0</v>
      </c>
      <c r="AZ97" s="154">
        <f>'VON-01 - VEDLEJŠÍ A OSTAT...'!F35</f>
        <v>0</v>
      </c>
      <c r="BA97" s="154">
        <f>'VON-01 - VEDLEJŠÍ A OSTAT...'!F36</f>
        <v>0</v>
      </c>
      <c r="BB97" s="154">
        <f>'VON-01 - VEDLEJŠÍ A OSTAT...'!F37</f>
        <v>0</v>
      </c>
      <c r="BC97" s="154">
        <f>'VON-01 - VEDLEJŠÍ A OSTAT...'!F38</f>
        <v>0</v>
      </c>
      <c r="BD97" s="156">
        <f>'VON-01 - VEDLEJŠÍ A OSTAT...'!F39</f>
        <v>0</v>
      </c>
      <c r="BT97" s="112" t="s">
        <v>95</v>
      </c>
      <c r="BV97" s="112" t="s">
        <v>88</v>
      </c>
      <c r="BW97" s="112" t="s">
        <v>103</v>
      </c>
      <c r="BX97" s="112" t="s">
        <v>94</v>
      </c>
      <c r="CL97" s="112" t="s">
        <v>1</v>
      </c>
    </row>
    <row r="98" spans="1:91" s="143" customFormat="1" ht="24.95" customHeight="1">
      <c r="B98" s="144"/>
      <c r="C98" s="96"/>
      <c r="D98" s="230" t="s">
        <v>104</v>
      </c>
      <c r="E98" s="230"/>
      <c r="F98" s="230"/>
      <c r="G98" s="230"/>
      <c r="H98" s="230"/>
      <c r="I98" s="97"/>
      <c r="J98" s="230" t="s">
        <v>105</v>
      </c>
      <c r="K98" s="230"/>
      <c r="L98" s="230"/>
      <c r="M98" s="230"/>
      <c r="N98" s="230"/>
      <c r="O98" s="230"/>
      <c r="P98" s="230"/>
      <c r="Q98" s="230"/>
      <c r="R98" s="230"/>
      <c r="S98" s="230"/>
      <c r="T98" s="230"/>
      <c r="U98" s="230"/>
      <c r="V98" s="230"/>
      <c r="W98" s="230"/>
      <c r="X98" s="230"/>
      <c r="Y98" s="230"/>
      <c r="Z98" s="230"/>
      <c r="AA98" s="230"/>
      <c r="AB98" s="230"/>
      <c r="AC98" s="230"/>
      <c r="AD98" s="230"/>
      <c r="AE98" s="230"/>
      <c r="AF98" s="230"/>
      <c r="AG98" s="231">
        <f>ROUND(SUM(AG99:AG100),2)</f>
        <v>0</v>
      </c>
      <c r="AH98" s="229"/>
      <c r="AI98" s="229"/>
      <c r="AJ98" s="229"/>
      <c r="AK98" s="229"/>
      <c r="AL98" s="229"/>
      <c r="AM98" s="229"/>
      <c r="AN98" s="228">
        <f>AG98*1.21</f>
        <v>0</v>
      </c>
      <c r="AO98" s="229"/>
      <c r="AP98" s="229"/>
      <c r="AQ98" s="145" t="s">
        <v>92</v>
      </c>
      <c r="AR98" s="144"/>
      <c r="AS98" s="146">
        <f>ROUND(SUM(AS99:AS100),2)</f>
        <v>0</v>
      </c>
      <c r="AT98" s="147" t="e">
        <f t="shared" si="0"/>
        <v>#REF!</v>
      </c>
      <c r="AU98" s="148" t="e">
        <f>ROUND(SUM(AU99:AU100),5)</f>
        <v>#REF!</v>
      </c>
      <c r="AV98" s="147" t="e">
        <f>ROUND(AZ98*L29,2)</f>
        <v>#REF!</v>
      </c>
      <c r="AW98" s="147" t="e">
        <f>ROUND(BA98*L30,2)</f>
        <v>#REF!</v>
      </c>
      <c r="AX98" s="147" t="e">
        <f>ROUND(BB98*L29,2)</f>
        <v>#REF!</v>
      </c>
      <c r="AY98" s="147" t="e">
        <f>ROUND(BC98*L30,2)</f>
        <v>#REF!</v>
      </c>
      <c r="AZ98" s="147" t="e">
        <f>ROUND(SUM(AZ99:AZ100),2)</f>
        <v>#REF!</v>
      </c>
      <c r="BA98" s="147" t="e">
        <f>ROUND(SUM(BA99:BA100),2)</f>
        <v>#REF!</v>
      </c>
      <c r="BB98" s="147" t="e">
        <f>ROUND(SUM(BB99:BB100),2)</f>
        <v>#REF!</v>
      </c>
      <c r="BC98" s="147" t="e">
        <f>ROUND(SUM(BC99:BC100),2)</f>
        <v>#REF!</v>
      </c>
      <c r="BD98" s="149" t="e">
        <f>ROUND(SUM(BD99:BD100),2)</f>
        <v>#REF!</v>
      </c>
      <c r="BS98" s="150" t="s">
        <v>85</v>
      </c>
      <c r="BT98" s="150" t="s">
        <v>93</v>
      </c>
      <c r="BU98" s="150" t="s">
        <v>87</v>
      </c>
      <c r="BV98" s="150" t="s">
        <v>88</v>
      </c>
      <c r="BW98" s="150" t="s">
        <v>106</v>
      </c>
      <c r="BX98" s="150" t="s">
        <v>4</v>
      </c>
      <c r="CL98" s="150" t="s">
        <v>17</v>
      </c>
      <c r="CM98" s="150" t="s">
        <v>95</v>
      </c>
    </row>
    <row r="99" spans="1:91" s="122" customFormat="1" ht="30" customHeight="1">
      <c r="A99" s="151" t="s">
        <v>96</v>
      </c>
      <c r="B99" s="123"/>
      <c r="C99" s="4"/>
      <c r="D99" s="4"/>
      <c r="E99" s="232" t="s">
        <v>107</v>
      </c>
      <c r="F99" s="232"/>
      <c r="G99" s="232"/>
      <c r="H99" s="232"/>
      <c r="I99" s="232"/>
      <c r="J99" s="4"/>
      <c r="K99" s="232" t="s">
        <v>1136</v>
      </c>
      <c r="L99" s="232"/>
      <c r="M99" s="232"/>
      <c r="N99" s="232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  <c r="AE99" s="232"/>
      <c r="AF99" s="232"/>
      <c r="AG99" s="221">
        <f>'SO 101-02 - CHODNÍK -  ne...'!J32</f>
        <v>0</v>
      </c>
      <c r="AH99" s="222"/>
      <c r="AI99" s="222"/>
      <c r="AJ99" s="222"/>
      <c r="AK99" s="222"/>
      <c r="AL99" s="222"/>
      <c r="AM99" s="222"/>
      <c r="AN99" s="221">
        <f t="shared" si="1"/>
        <v>0</v>
      </c>
      <c r="AO99" s="222"/>
      <c r="AP99" s="222"/>
      <c r="AQ99" s="152" t="s">
        <v>99</v>
      </c>
      <c r="AR99" s="123"/>
      <c r="AS99" s="153">
        <v>0</v>
      </c>
      <c r="AT99" s="154">
        <f t="shared" si="0"/>
        <v>0</v>
      </c>
      <c r="AU99" s="155" t="e">
        <f>'SO 101-02 - CHODNÍK -  ne...'!P123</f>
        <v>#REF!</v>
      </c>
      <c r="AV99" s="154">
        <f>'SO 101-02 - CHODNÍK -  ne...'!J35</f>
        <v>0</v>
      </c>
      <c r="AW99" s="154">
        <f>'SO 101-02 - CHODNÍK -  ne...'!J36</f>
        <v>0</v>
      </c>
      <c r="AX99" s="154">
        <f>'SO 101-02 - CHODNÍK -  ne...'!J37</f>
        <v>0</v>
      </c>
      <c r="AY99" s="154">
        <f>'SO 101-02 - CHODNÍK -  ne...'!J38</f>
        <v>0</v>
      </c>
      <c r="AZ99" s="154">
        <f>'SO 101-02 - CHODNÍK -  ne...'!F35</f>
        <v>0</v>
      </c>
      <c r="BA99" s="154">
        <f>'SO 101-02 - CHODNÍK -  ne...'!F36</f>
        <v>0</v>
      </c>
      <c r="BB99" s="154">
        <f>'SO 101-02 - CHODNÍK -  ne...'!F37</f>
        <v>0</v>
      </c>
      <c r="BC99" s="154">
        <f>'SO 101-02 - CHODNÍK -  ne...'!F38</f>
        <v>0</v>
      </c>
      <c r="BD99" s="156">
        <f>'SO 101-02 - CHODNÍK -  ne...'!F39</f>
        <v>0</v>
      </c>
      <c r="BT99" s="112" t="s">
        <v>95</v>
      </c>
      <c r="BV99" s="112" t="s">
        <v>88</v>
      </c>
      <c r="BW99" s="112" t="s">
        <v>108</v>
      </c>
      <c r="BX99" s="112" t="s">
        <v>106</v>
      </c>
      <c r="CL99" s="112" t="s">
        <v>17</v>
      </c>
    </row>
    <row r="100" spans="1:91" s="122" customFormat="1" ht="30" customHeight="1">
      <c r="A100" s="151" t="s">
        <v>96</v>
      </c>
      <c r="B100" s="123"/>
      <c r="C100" s="4"/>
      <c r="D100" s="4"/>
      <c r="E100" s="232"/>
      <c r="F100" s="232"/>
      <c r="G100" s="232"/>
      <c r="H100" s="232"/>
      <c r="I100" s="232"/>
      <c r="J100" s="4"/>
      <c r="K100" s="232"/>
      <c r="L100" s="232"/>
      <c r="M100" s="232"/>
      <c r="N100" s="232"/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  <c r="AE100" s="232"/>
      <c r="AF100" s="232"/>
      <c r="AG100" s="221"/>
      <c r="AH100" s="222"/>
      <c r="AI100" s="222"/>
      <c r="AJ100" s="222"/>
      <c r="AK100" s="222"/>
      <c r="AL100" s="222"/>
      <c r="AM100" s="222"/>
      <c r="AN100" s="221"/>
      <c r="AO100" s="222"/>
      <c r="AP100" s="222"/>
      <c r="AQ100" s="152" t="s">
        <v>99</v>
      </c>
      <c r="AR100" s="123"/>
      <c r="AS100" s="157">
        <v>0</v>
      </c>
      <c r="AT100" s="158" t="e">
        <f t="shared" si="0"/>
        <v>#REF!</v>
      </c>
      <c r="AU100" s="159" t="e">
        <f>#REF!</f>
        <v>#REF!</v>
      </c>
      <c r="AV100" s="158" t="e">
        <f>#REF!</f>
        <v>#REF!</v>
      </c>
      <c r="AW100" s="158" t="e">
        <f>#REF!</f>
        <v>#REF!</v>
      </c>
      <c r="AX100" s="158" t="e">
        <f>#REF!</f>
        <v>#REF!</v>
      </c>
      <c r="AY100" s="158" t="e">
        <f>#REF!</f>
        <v>#REF!</v>
      </c>
      <c r="AZ100" s="158" t="e">
        <f>#REF!</f>
        <v>#REF!</v>
      </c>
      <c r="BA100" s="158" t="e">
        <f>#REF!</f>
        <v>#REF!</v>
      </c>
      <c r="BB100" s="158" t="e">
        <f>#REF!</f>
        <v>#REF!</v>
      </c>
      <c r="BC100" s="158" t="e">
        <f>#REF!</f>
        <v>#REF!</v>
      </c>
      <c r="BD100" s="160" t="e">
        <f>#REF!</f>
        <v>#REF!</v>
      </c>
      <c r="BT100" s="112" t="s">
        <v>95</v>
      </c>
      <c r="BV100" s="112" t="s">
        <v>88</v>
      </c>
      <c r="BW100" s="112" t="s">
        <v>109</v>
      </c>
      <c r="BX100" s="112" t="s">
        <v>106</v>
      </c>
      <c r="CL100" s="112" t="s">
        <v>1</v>
      </c>
    </row>
    <row r="101" spans="1:91" s="103" customFormat="1" ht="30" customHeight="1">
      <c r="B101" s="38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R101" s="38"/>
    </row>
    <row r="102" spans="1:91" s="103" customFormat="1" ht="6.95" customHeight="1">
      <c r="B102" s="118"/>
      <c r="C102" s="84"/>
      <c r="D102" s="84"/>
      <c r="E102" s="84"/>
      <c r="F102" s="84"/>
      <c r="G102" s="84"/>
      <c r="H102" s="84"/>
      <c r="I102" s="84"/>
      <c r="J102" s="84"/>
      <c r="K102" s="84"/>
      <c r="L102" s="84"/>
      <c r="M102" s="84"/>
      <c r="N102" s="84"/>
      <c r="O102" s="84"/>
      <c r="P102" s="84"/>
      <c r="Q102" s="84"/>
      <c r="R102" s="84"/>
      <c r="S102" s="84"/>
      <c r="T102" s="84"/>
      <c r="U102" s="84"/>
      <c r="V102" s="84"/>
      <c r="W102" s="84"/>
      <c r="X102" s="84"/>
      <c r="Y102" s="84"/>
      <c r="Z102" s="84"/>
      <c r="AA102" s="84"/>
      <c r="AB102" s="84"/>
      <c r="AC102" s="84"/>
      <c r="AD102" s="84"/>
      <c r="AE102" s="84"/>
      <c r="AF102" s="84"/>
      <c r="AG102" s="84"/>
      <c r="AH102" s="84"/>
      <c r="AI102" s="84"/>
      <c r="AJ102" s="84"/>
      <c r="AK102" s="84"/>
      <c r="AL102" s="84"/>
      <c r="AM102" s="84"/>
      <c r="AN102" s="84"/>
      <c r="AO102" s="84"/>
      <c r="AP102" s="84"/>
      <c r="AQ102" s="119"/>
      <c r="AR102" s="38"/>
    </row>
    <row r="103" spans="1:91"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</row>
  </sheetData>
  <sheetProtection algorithmName="SHA-512" hashValue="jZq9m7ktSYeetORVQHoucUzC6MA8nsR7Lootzpk5KIl77nQ09/SudoYibuwjd3c4u5LXvGI1BcTJWL+x+LY9BA==" saltValue="8aKkByRXqBSncuP+6BOT1A==" spinCount="100000" sheet="1" objects="1" scenarios="1"/>
  <mergeCells count="60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J5"/>
    <mergeCell ref="K6:AJ6"/>
    <mergeCell ref="E23:AN23"/>
    <mergeCell ref="AK26:AO26"/>
    <mergeCell ref="L28:P28"/>
    <mergeCell ref="W28:AE28"/>
    <mergeCell ref="AK28:AO28"/>
    <mergeCell ref="AN100:AP100"/>
    <mergeCell ref="AG100:AM100"/>
    <mergeCell ref="E100:I100"/>
    <mergeCell ref="K100:AF100"/>
    <mergeCell ref="AG94:AM94"/>
    <mergeCell ref="AN94:AP94"/>
    <mergeCell ref="D98:H98"/>
    <mergeCell ref="AN98:AP98"/>
    <mergeCell ref="AG98:AM98"/>
    <mergeCell ref="J98:AF98"/>
    <mergeCell ref="AN99:AP99"/>
    <mergeCell ref="AG99:AM99"/>
    <mergeCell ref="E99:I99"/>
    <mergeCell ref="K99:AF99"/>
    <mergeCell ref="K96:AF96"/>
    <mergeCell ref="AN96:AP96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6:AM96"/>
    <mergeCell ref="E96:I96"/>
    <mergeCell ref="AG97:AM97"/>
    <mergeCell ref="E97:I97"/>
    <mergeCell ref="K97:AF97"/>
    <mergeCell ref="L85:AJ85"/>
    <mergeCell ref="AM87:AN87"/>
    <mergeCell ref="AM89:AP89"/>
    <mergeCell ref="AS89:AT91"/>
    <mergeCell ref="AM90:AP90"/>
  </mergeCells>
  <hyperlinks>
    <hyperlink ref="A96" location="'SO 101-01 - CHODNÍK - uzn...'!C2" display="/" xr:uid="{00000000-0004-0000-0000-000000000000}"/>
    <hyperlink ref="A97" location="'VON-01 - VEDLEJŠÍ A OSTAT...'!C2" display="/" xr:uid="{00000000-0004-0000-0000-000001000000}"/>
    <hyperlink ref="A99" location="'SO 101-02 - CHODNÍK -  ne...'!C2" display="/" xr:uid="{00000000-0004-0000-0000-000002000000}"/>
    <hyperlink ref="A100" location="'VON-02 - VEDLEJŠÍ A OSTAT...'!C2" display="/" xr:uid="{00000000-0004-0000-0000-000003000000}"/>
  </hyperlinks>
  <pageMargins left="0.39370078740157483" right="0.39370078740157483" top="0.39370078740157483" bottom="0.39370078740157483" header="0" footer="0"/>
  <pageSetup paperSize="9" fitToHeight="100" orientation="landscape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704"/>
  <sheetViews>
    <sheetView showGridLines="0" topLeftCell="A689" zoomScaleNormal="100" workbookViewId="0">
      <selection activeCell="J132" sqref="J132"/>
    </sheetView>
  </sheetViews>
  <sheetFormatPr defaultColWidth="8.6640625" defaultRowHeight="11.25"/>
  <cols>
    <col min="1" max="1" width="8.1640625" customWidth="1"/>
    <col min="2" max="2" width="1.1640625" customWidth="1"/>
    <col min="3" max="3" width="4.6640625" customWidth="1"/>
    <col min="4" max="4" width="4.1640625" customWidth="1"/>
    <col min="5" max="5" width="17.1640625" customWidth="1"/>
    <col min="6" max="6" width="100.6640625" customWidth="1"/>
    <col min="7" max="7" width="7.5" customWidth="1"/>
    <col min="8" max="8" width="14" customWidth="1"/>
    <col min="9" max="9" width="15.6640625" customWidth="1"/>
    <col min="10" max="11" width="22.1640625" customWidth="1"/>
    <col min="12" max="12" width="9.1640625" customWidth="1"/>
    <col min="13" max="13" width="10.6640625" hidden="1" customWidth="1"/>
    <col min="14" max="14" width="9.1640625" hidden="1"/>
    <col min="15" max="20" width="14.1640625" hidden="1" customWidth="1"/>
    <col min="21" max="21" width="16.1640625" hidden="1" customWidth="1"/>
    <col min="22" max="22" width="12.1640625" customWidth="1"/>
    <col min="23" max="23" width="16.1640625" customWidth="1"/>
    <col min="24" max="24" width="12.1640625" customWidth="1"/>
    <col min="25" max="25" width="15" customWidth="1"/>
    <col min="26" max="26" width="11" customWidth="1"/>
    <col min="27" max="27" width="15" customWidth="1"/>
    <col min="28" max="28" width="16.1640625" customWidth="1"/>
    <col min="29" max="29" width="11" customWidth="1"/>
    <col min="30" max="30" width="15" customWidth="1"/>
    <col min="31" max="31" width="16.1640625" customWidth="1"/>
    <col min="44" max="65" width="9.1640625" hidden="1"/>
  </cols>
  <sheetData>
    <row r="2" spans="2:56" ht="36.950000000000003" customHeight="1">
      <c r="L2" s="252" t="s">
        <v>5</v>
      </c>
      <c r="M2" s="239"/>
      <c r="N2" s="239"/>
      <c r="O2" s="239"/>
      <c r="P2" s="239"/>
      <c r="Q2" s="239"/>
      <c r="R2" s="239"/>
      <c r="S2" s="239"/>
      <c r="T2" s="239"/>
      <c r="U2" s="239"/>
      <c r="V2" s="239"/>
      <c r="AT2" s="11" t="s">
        <v>100</v>
      </c>
      <c r="AZ2" s="22" t="s">
        <v>110</v>
      </c>
      <c r="BA2" s="22" t="s">
        <v>1</v>
      </c>
      <c r="BB2" s="22" t="s">
        <v>1</v>
      </c>
      <c r="BC2" s="22" t="s">
        <v>111</v>
      </c>
      <c r="BD2" s="22" t="s">
        <v>95</v>
      </c>
    </row>
    <row r="3" spans="2:56" ht="6.95" customHeight="1">
      <c r="B3" s="12"/>
      <c r="C3" s="101"/>
      <c r="D3" s="101"/>
      <c r="E3" s="101"/>
      <c r="F3" s="101"/>
      <c r="G3" s="101"/>
      <c r="H3" s="101"/>
      <c r="I3" s="101"/>
      <c r="J3" s="101"/>
      <c r="K3" s="101"/>
      <c r="L3" s="13"/>
      <c r="AT3" s="11" t="s">
        <v>95</v>
      </c>
      <c r="AZ3" s="22" t="s">
        <v>112</v>
      </c>
      <c r="BA3" s="22" t="s">
        <v>1</v>
      </c>
      <c r="BB3" s="22" t="s">
        <v>1</v>
      </c>
      <c r="BC3" s="22" t="s">
        <v>113</v>
      </c>
      <c r="BD3" s="22" t="s">
        <v>95</v>
      </c>
    </row>
    <row r="4" spans="2:56" ht="24.95" customHeight="1">
      <c r="B4" s="13"/>
      <c r="D4" s="86" t="s">
        <v>114</v>
      </c>
      <c r="L4" s="13"/>
      <c r="M4" s="23" t="s">
        <v>10</v>
      </c>
      <c r="AT4" s="11" t="s">
        <v>3</v>
      </c>
      <c r="AZ4" s="22" t="s">
        <v>115</v>
      </c>
      <c r="BA4" s="22" t="s">
        <v>1</v>
      </c>
      <c r="BB4" s="22" t="s">
        <v>1</v>
      </c>
      <c r="BC4" s="22" t="s">
        <v>116</v>
      </c>
      <c r="BD4" s="22" t="s">
        <v>95</v>
      </c>
    </row>
    <row r="5" spans="2:56" ht="6.95" customHeight="1">
      <c r="B5" s="13"/>
      <c r="L5" s="13"/>
      <c r="AZ5" s="22" t="s">
        <v>117</v>
      </c>
      <c r="BA5" s="22" t="s">
        <v>1</v>
      </c>
      <c r="BB5" s="22" t="s">
        <v>1</v>
      </c>
      <c r="BC5" s="22" t="s">
        <v>118</v>
      </c>
      <c r="BD5" s="22" t="s">
        <v>95</v>
      </c>
    </row>
    <row r="6" spans="2:56" ht="12" customHeight="1">
      <c r="B6" s="13"/>
      <c r="D6" s="68" t="s">
        <v>14</v>
      </c>
      <c r="L6" s="13"/>
      <c r="AZ6" s="22" t="s">
        <v>119</v>
      </c>
      <c r="BA6" s="22" t="s">
        <v>1</v>
      </c>
      <c r="BB6" s="22" t="s">
        <v>1</v>
      </c>
      <c r="BC6" s="22" t="s">
        <v>120</v>
      </c>
      <c r="BD6" s="22" t="s">
        <v>95</v>
      </c>
    </row>
    <row r="7" spans="2:56" ht="16.5" customHeight="1">
      <c r="B7" s="13"/>
      <c r="E7" s="253" t="str">
        <f>'Rekapitulace stavby'!K6</f>
        <v>REKONSTRUKCE CHODNÍKU V UL. SMETANOVO NÁBŘEŽÍ,  HRANICE</v>
      </c>
      <c r="F7" s="254"/>
      <c r="G7" s="254"/>
      <c r="H7" s="254"/>
      <c r="L7" s="13"/>
      <c r="AZ7" s="22" t="s">
        <v>121</v>
      </c>
      <c r="BA7" s="22" t="s">
        <v>1</v>
      </c>
      <c r="BB7" s="22" t="s">
        <v>1</v>
      </c>
      <c r="BC7" s="22" t="s">
        <v>122</v>
      </c>
      <c r="BD7" s="22" t="s">
        <v>95</v>
      </c>
    </row>
    <row r="8" spans="2:56" ht="12" customHeight="1">
      <c r="B8" s="13"/>
      <c r="D8" s="68" t="s">
        <v>123</v>
      </c>
      <c r="L8" s="13"/>
      <c r="AZ8" s="22" t="s">
        <v>124</v>
      </c>
      <c r="BA8" s="22" t="s">
        <v>1</v>
      </c>
      <c r="BB8" s="22" t="s">
        <v>1</v>
      </c>
      <c r="BC8" s="22" t="s">
        <v>125</v>
      </c>
      <c r="BD8" s="22" t="s">
        <v>95</v>
      </c>
    </row>
    <row r="9" spans="2:56" s="1" customFormat="1" ht="16.5" customHeight="1">
      <c r="B9" s="14"/>
      <c r="E9" s="253" t="s">
        <v>126</v>
      </c>
      <c r="F9" s="251"/>
      <c r="G9" s="251"/>
      <c r="H9" s="251"/>
      <c r="L9" s="14"/>
      <c r="AZ9" s="22" t="s">
        <v>127</v>
      </c>
      <c r="BA9" s="22" t="s">
        <v>1</v>
      </c>
      <c r="BB9" s="22" t="s">
        <v>1</v>
      </c>
      <c r="BC9" s="22" t="s">
        <v>128</v>
      </c>
      <c r="BD9" s="22" t="s">
        <v>95</v>
      </c>
    </row>
    <row r="10" spans="2:56" s="1" customFormat="1" ht="12" customHeight="1">
      <c r="B10" s="14"/>
      <c r="D10" s="68" t="s">
        <v>129</v>
      </c>
      <c r="L10" s="14"/>
      <c r="AZ10" s="22" t="s">
        <v>130</v>
      </c>
      <c r="BA10" s="22" t="s">
        <v>1</v>
      </c>
      <c r="BB10" s="22" t="s">
        <v>1</v>
      </c>
      <c r="BC10" s="22" t="s">
        <v>131</v>
      </c>
      <c r="BD10" s="22" t="s">
        <v>95</v>
      </c>
    </row>
    <row r="11" spans="2:56" s="1" customFormat="1" ht="16.5" customHeight="1">
      <c r="B11" s="14"/>
      <c r="E11" s="212" t="s">
        <v>132</v>
      </c>
      <c r="F11" s="251"/>
      <c r="G11" s="251"/>
      <c r="H11" s="251"/>
      <c r="L11" s="14"/>
      <c r="AZ11" s="22" t="s">
        <v>133</v>
      </c>
      <c r="BA11" s="22" t="s">
        <v>1</v>
      </c>
      <c r="BB11" s="22" t="s">
        <v>1</v>
      </c>
      <c r="BC11" s="22" t="s">
        <v>134</v>
      </c>
      <c r="BD11" s="22" t="s">
        <v>95</v>
      </c>
    </row>
    <row r="12" spans="2:56" s="1" customFormat="1">
      <c r="B12" s="14"/>
      <c r="L12" s="14"/>
      <c r="AZ12" s="22" t="s">
        <v>135</v>
      </c>
      <c r="BA12" s="22" t="s">
        <v>1</v>
      </c>
      <c r="BB12" s="22" t="s">
        <v>1</v>
      </c>
      <c r="BC12" s="22" t="s">
        <v>134</v>
      </c>
      <c r="BD12" s="22" t="s">
        <v>95</v>
      </c>
    </row>
    <row r="13" spans="2:56" s="1" customFormat="1" ht="12" customHeight="1">
      <c r="B13" s="14"/>
      <c r="D13" s="68" t="s">
        <v>16</v>
      </c>
      <c r="F13" s="69" t="s">
        <v>17</v>
      </c>
      <c r="I13" s="68" t="s">
        <v>18</v>
      </c>
      <c r="J13" s="69" t="s">
        <v>19</v>
      </c>
      <c r="L13" s="14"/>
      <c r="AZ13" s="22" t="s">
        <v>136</v>
      </c>
      <c r="BA13" s="22" t="s">
        <v>1</v>
      </c>
      <c r="BB13" s="22" t="s">
        <v>1</v>
      </c>
      <c r="BC13" s="22" t="s">
        <v>137</v>
      </c>
      <c r="BD13" s="22" t="s">
        <v>95</v>
      </c>
    </row>
    <row r="14" spans="2:56" s="1" customFormat="1" ht="12" customHeight="1">
      <c r="B14" s="14"/>
      <c r="D14" s="68" t="s">
        <v>20</v>
      </c>
      <c r="F14" s="69" t="s">
        <v>21</v>
      </c>
      <c r="I14" s="68" t="s">
        <v>22</v>
      </c>
      <c r="J14" s="91" t="str">
        <f>'Rekapitulace stavby'!AN8</f>
        <v>13. 7. 2023</v>
      </c>
      <c r="L14" s="14"/>
      <c r="AZ14" s="22" t="s">
        <v>138</v>
      </c>
      <c r="BA14" s="22" t="s">
        <v>1</v>
      </c>
      <c r="BB14" s="22" t="s">
        <v>1</v>
      </c>
      <c r="BC14" s="22" t="s">
        <v>139</v>
      </c>
      <c r="BD14" s="22" t="s">
        <v>95</v>
      </c>
    </row>
    <row r="15" spans="2:56" s="1" customFormat="1" ht="21.75" customHeight="1">
      <c r="B15" s="14"/>
      <c r="D15" s="99" t="s">
        <v>24</v>
      </c>
      <c r="F15" s="100" t="s">
        <v>25</v>
      </c>
      <c r="I15" s="99" t="s">
        <v>26</v>
      </c>
      <c r="J15" s="100" t="s">
        <v>27</v>
      </c>
      <c r="L15" s="14"/>
      <c r="AZ15" s="22" t="s">
        <v>140</v>
      </c>
      <c r="BA15" s="22" t="s">
        <v>1</v>
      </c>
      <c r="BB15" s="22" t="s">
        <v>1</v>
      </c>
      <c r="BC15" s="22" t="s">
        <v>141</v>
      </c>
      <c r="BD15" s="22" t="s">
        <v>95</v>
      </c>
    </row>
    <row r="16" spans="2:56" s="1" customFormat="1" ht="12" customHeight="1">
      <c r="B16" s="14"/>
      <c r="D16" s="68" t="s">
        <v>28</v>
      </c>
      <c r="I16" s="68" t="s">
        <v>29</v>
      </c>
      <c r="J16" s="69" t="s">
        <v>30</v>
      </c>
      <c r="L16" s="14"/>
      <c r="AZ16" s="22" t="s">
        <v>142</v>
      </c>
      <c r="BA16" s="22" t="s">
        <v>1</v>
      </c>
      <c r="BB16" s="22" t="s">
        <v>1</v>
      </c>
      <c r="BC16" s="22" t="s">
        <v>143</v>
      </c>
      <c r="BD16" s="22" t="s">
        <v>95</v>
      </c>
    </row>
    <row r="17" spans="2:56" s="1" customFormat="1" ht="18" customHeight="1">
      <c r="B17" s="14"/>
      <c r="E17" s="69" t="s">
        <v>31</v>
      </c>
      <c r="I17" s="68" t="s">
        <v>32</v>
      </c>
      <c r="J17" s="69" t="s">
        <v>33</v>
      </c>
      <c r="L17" s="14"/>
      <c r="AZ17" s="22" t="s">
        <v>144</v>
      </c>
      <c r="BA17" s="22" t="s">
        <v>1</v>
      </c>
      <c r="BB17" s="22" t="s">
        <v>1</v>
      </c>
      <c r="BC17" s="22" t="s">
        <v>145</v>
      </c>
      <c r="BD17" s="22" t="s">
        <v>95</v>
      </c>
    </row>
    <row r="18" spans="2:56" s="1" customFormat="1" ht="6.95" customHeight="1">
      <c r="B18" s="14"/>
      <c r="L18" s="14"/>
      <c r="AZ18" s="22" t="s">
        <v>146</v>
      </c>
      <c r="BA18" s="22" t="s">
        <v>1</v>
      </c>
      <c r="BB18" s="22" t="s">
        <v>1</v>
      </c>
      <c r="BC18" s="22" t="s">
        <v>147</v>
      </c>
      <c r="BD18" s="22" t="s">
        <v>95</v>
      </c>
    </row>
    <row r="19" spans="2:56" s="1" customFormat="1" ht="12" customHeight="1">
      <c r="B19" s="14"/>
      <c r="D19" s="68" t="s">
        <v>1155</v>
      </c>
      <c r="I19" s="68" t="s">
        <v>29</v>
      </c>
      <c r="J19" s="113" t="str">
        <f>'Rekapitulace stavby'!AN13</f>
        <v>Vyplň údaj</v>
      </c>
      <c r="L19" s="14"/>
      <c r="AZ19" s="22" t="s">
        <v>148</v>
      </c>
      <c r="BA19" s="22" t="s">
        <v>1</v>
      </c>
      <c r="BB19" s="22" t="s">
        <v>1</v>
      </c>
      <c r="BC19" s="22" t="s">
        <v>149</v>
      </c>
      <c r="BD19" s="22" t="s">
        <v>95</v>
      </c>
    </row>
    <row r="20" spans="2:56" s="1" customFormat="1" ht="18" customHeight="1">
      <c r="B20" s="14"/>
      <c r="E20" s="255" t="str">
        <f>'Rekapitulace stavby'!E14</f>
        <v>Vyplň údaj</v>
      </c>
      <c r="F20" s="255"/>
      <c r="G20" s="255"/>
      <c r="H20" s="255"/>
      <c r="I20" s="68" t="s">
        <v>32</v>
      </c>
      <c r="J20" s="113" t="str">
        <f>'Rekapitulace stavby'!AN14</f>
        <v>Vyplň údaj</v>
      </c>
      <c r="L20" s="14"/>
      <c r="AZ20" s="22" t="s">
        <v>150</v>
      </c>
      <c r="BA20" s="22" t="s">
        <v>1</v>
      </c>
      <c r="BB20" s="22" t="s">
        <v>1</v>
      </c>
      <c r="BC20" s="22" t="s">
        <v>151</v>
      </c>
      <c r="BD20" s="22" t="s">
        <v>95</v>
      </c>
    </row>
    <row r="21" spans="2:56" s="1" customFormat="1" ht="6.95" customHeight="1">
      <c r="B21" s="14"/>
      <c r="L21" s="14"/>
      <c r="AZ21" s="22" t="s">
        <v>152</v>
      </c>
      <c r="BA21" s="22" t="s">
        <v>1</v>
      </c>
      <c r="BB21" s="22" t="s">
        <v>1</v>
      </c>
      <c r="BC21" s="22" t="s">
        <v>153</v>
      </c>
      <c r="BD21" s="22" t="s">
        <v>95</v>
      </c>
    </row>
    <row r="22" spans="2:56" s="1" customFormat="1" ht="12" customHeight="1">
      <c r="B22" s="14"/>
      <c r="D22" s="68" t="s">
        <v>35</v>
      </c>
      <c r="I22" s="68" t="s">
        <v>29</v>
      </c>
      <c r="J22" s="69" t="s">
        <v>36</v>
      </c>
      <c r="L22" s="14"/>
      <c r="AZ22" s="22" t="s">
        <v>154</v>
      </c>
      <c r="BA22" s="22" t="s">
        <v>1</v>
      </c>
      <c r="BB22" s="22" t="s">
        <v>1</v>
      </c>
      <c r="BC22" s="22" t="s">
        <v>155</v>
      </c>
      <c r="BD22" s="22" t="s">
        <v>95</v>
      </c>
    </row>
    <row r="23" spans="2:56" s="1" customFormat="1" ht="18" customHeight="1">
      <c r="B23" s="14"/>
      <c r="E23" s="69" t="s">
        <v>37</v>
      </c>
      <c r="I23" s="68" t="s">
        <v>32</v>
      </c>
      <c r="J23" s="69" t="s">
        <v>38</v>
      </c>
      <c r="L23" s="14"/>
      <c r="AZ23" s="22" t="s">
        <v>156</v>
      </c>
      <c r="BA23" s="22" t="s">
        <v>1</v>
      </c>
      <c r="BB23" s="22" t="s">
        <v>1</v>
      </c>
      <c r="BC23" s="22" t="s">
        <v>157</v>
      </c>
      <c r="BD23" s="22" t="s">
        <v>95</v>
      </c>
    </row>
    <row r="24" spans="2:56" s="1" customFormat="1" ht="6.95" customHeight="1">
      <c r="B24" s="14"/>
      <c r="L24" s="14"/>
      <c r="AZ24" s="22" t="s">
        <v>158</v>
      </c>
      <c r="BA24" s="22" t="s">
        <v>1</v>
      </c>
      <c r="BB24" s="22" t="s">
        <v>1</v>
      </c>
      <c r="BC24" s="22" t="s">
        <v>159</v>
      </c>
      <c r="BD24" s="22" t="s">
        <v>95</v>
      </c>
    </row>
    <row r="25" spans="2:56" s="1" customFormat="1" ht="12" customHeight="1">
      <c r="B25" s="14"/>
      <c r="D25" s="68" t="s">
        <v>40</v>
      </c>
      <c r="I25" s="68" t="s">
        <v>29</v>
      </c>
      <c r="J25" s="69" t="s">
        <v>41</v>
      </c>
      <c r="L25" s="14"/>
      <c r="AZ25" s="22" t="s">
        <v>160</v>
      </c>
      <c r="BA25" s="22" t="s">
        <v>1</v>
      </c>
      <c r="BB25" s="22" t="s">
        <v>1</v>
      </c>
      <c r="BC25" s="22" t="s">
        <v>161</v>
      </c>
      <c r="BD25" s="22" t="s">
        <v>95</v>
      </c>
    </row>
    <row r="26" spans="2:56" s="1" customFormat="1" ht="18" customHeight="1">
      <c r="B26" s="14"/>
      <c r="E26" s="69" t="s">
        <v>42</v>
      </c>
      <c r="I26" s="68" t="s">
        <v>32</v>
      </c>
      <c r="J26" s="69" t="s">
        <v>43</v>
      </c>
      <c r="L26" s="14"/>
      <c r="AZ26" s="22" t="s">
        <v>162</v>
      </c>
      <c r="BA26" s="22" t="s">
        <v>1</v>
      </c>
      <c r="BB26" s="22" t="s">
        <v>1</v>
      </c>
      <c r="BC26" s="22" t="s">
        <v>163</v>
      </c>
      <c r="BD26" s="22" t="s">
        <v>95</v>
      </c>
    </row>
    <row r="27" spans="2:56" s="1" customFormat="1" ht="6.95" customHeight="1">
      <c r="B27" s="14"/>
      <c r="L27" s="14"/>
      <c r="AZ27" s="22" t="s">
        <v>164</v>
      </c>
      <c r="BA27" s="22" t="s">
        <v>1</v>
      </c>
      <c r="BB27" s="22" t="s">
        <v>1</v>
      </c>
      <c r="BC27" s="22" t="s">
        <v>165</v>
      </c>
      <c r="BD27" s="22" t="s">
        <v>95</v>
      </c>
    </row>
    <row r="28" spans="2:56" s="1" customFormat="1" ht="12" customHeight="1">
      <c r="B28" s="14"/>
      <c r="D28" s="68" t="s">
        <v>44</v>
      </c>
      <c r="L28" s="14"/>
      <c r="AZ28" s="22" t="s">
        <v>166</v>
      </c>
      <c r="BA28" s="22" t="s">
        <v>1</v>
      </c>
      <c r="BB28" s="22" t="s">
        <v>1</v>
      </c>
      <c r="BC28" s="22" t="s">
        <v>167</v>
      </c>
      <c r="BD28" s="22" t="s">
        <v>95</v>
      </c>
    </row>
    <row r="29" spans="2:56" s="2" customFormat="1" ht="16.5" customHeight="1">
      <c r="B29" s="24"/>
      <c r="E29" s="241" t="s">
        <v>1</v>
      </c>
      <c r="F29" s="241"/>
      <c r="G29" s="241"/>
      <c r="H29" s="241"/>
      <c r="L29" s="24"/>
    </row>
    <row r="30" spans="2:56" s="1" customFormat="1" ht="6.95" customHeight="1">
      <c r="B30" s="14"/>
      <c r="L30" s="14"/>
    </row>
    <row r="31" spans="2:56" s="1" customFormat="1" ht="6.95" customHeight="1">
      <c r="B31" s="14"/>
      <c r="D31" s="17"/>
      <c r="E31" s="17"/>
      <c r="F31" s="17"/>
      <c r="G31" s="17"/>
      <c r="H31" s="17"/>
      <c r="I31" s="17"/>
      <c r="J31" s="17"/>
      <c r="K31" s="17"/>
      <c r="L31" s="14"/>
    </row>
    <row r="32" spans="2:56" s="1" customFormat="1" ht="25.35" customHeight="1">
      <c r="B32" s="14"/>
      <c r="D32" s="163" t="s">
        <v>46</v>
      </c>
      <c r="J32" s="95">
        <f>ROUND(J129, 2)</f>
        <v>0</v>
      </c>
      <c r="L32" s="14"/>
    </row>
    <row r="33" spans="2:12" s="1" customFormat="1" ht="6.95" customHeight="1">
      <c r="B33" s="14"/>
      <c r="D33" s="17"/>
      <c r="E33" s="17"/>
      <c r="F33" s="17"/>
      <c r="G33" s="17"/>
      <c r="H33" s="17"/>
      <c r="I33" s="17"/>
      <c r="J33" s="17"/>
      <c r="K33" s="17"/>
      <c r="L33" s="14"/>
    </row>
    <row r="34" spans="2:12" s="1" customFormat="1" ht="14.45" customHeight="1">
      <c r="B34" s="14"/>
      <c r="F34" s="74" t="s">
        <v>48</v>
      </c>
      <c r="I34" s="74" t="s">
        <v>47</v>
      </c>
      <c r="J34" s="74" t="s">
        <v>49</v>
      </c>
      <c r="L34" s="14"/>
    </row>
    <row r="35" spans="2:12" s="1" customFormat="1" ht="14.45" customHeight="1">
      <c r="B35" s="14"/>
      <c r="D35" s="164" t="s">
        <v>50</v>
      </c>
      <c r="E35" s="68" t="s">
        <v>51</v>
      </c>
      <c r="F35" s="98">
        <f>ROUND(J32,  2)</f>
        <v>0</v>
      </c>
      <c r="I35" s="165">
        <v>0.21</v>
      </c>
      <c r="J35" s="98">
        <f>ROUND((F35*I35),  2)</f>
        <v>0</v>
      </c>
      <c r="L35" s="14"/>
    </row>
    <row r="36" spans="2:12" s="1" customFormat="1" ht="14.45" customHeight="1">
      <c r="B36" s="14"/>
      <c r="E36" s="68" t="s">
        <v>52</v>
      </c>
      <c r="F36" s="98">
        <f>ROUND((SUM(BF129:BF703)),  2)</f>
        <v>0</v>
      </c>
      <c r="I36" s="165">
        <v>0.15</v>
      </c>
      <c r="J36" s="98">
        <f>ROUND(((SUM(BF129:BF703))*I36),  2)</f>
        <v>0</v>
      </c>
      <c r="L36" s="14"/>
    </row>
    <row r="37" spans="2:12" s="1" customFormat="1" ht="14.45" hidden="1" customHeight="1">
      <c r="B37" s="14"/>
      <c r="E37" s="68" t="s">
        <v>53</v>
      </c>
      <c r="F37" s="98">
        <f>ROUND((SUM(BG129:BG703)),  2)</f>
        <v>0</v>
      </c>
      <c r="I37" s="165">
        <v>0.21</v>
      </c>
      <c r="J37" s="98">
        <f>0</f>
        <v>0</v>
      </c>
      <c r="L37" s="14"/>
    </row>
    <row r="38" spans="2:12" s="1" customFormat="1" ht="14.45" hidden="1" customHeight="1">
      <c r="B38" s="14"/>
      <c r="E38" s="68" t="s">
        <v>54</v>
      </c>
      <c r="F38" s="98">
        <f>ROUND((SUM(BH129:BH703)),  2)</f>
        <v>0</v>
      </c>
      <c r="I38" s="165">
        <v>0.15</v>
      </c>
      <c r="J38" s="98">
        <f>0</f>
        <v>0</v>
      </c>
      <c r="L38" s="14"/>
    </row>
    <row r="39" spans="2:12" s="1" customFormat="1" ht="14.45" hidden="1" customHeight="1">
      <c r="B39" s="14"/>
      <c r="E39" s="68" t="s">
        <v>55</v>
      </c>
      <c r="F39" s="98">
        <f>ROUND((SUM(BI129:BI703)),  2)</f>
        <v>0</v>
      </c>
      <c r="I39" s="165">
        <v>0</v>
      </c>
      <c r="J39" s="98">
        <f>0</f>
        <v>0</v>
      </c>
      <c r="L39" s="14"/>
    </row>
    <row r="40" spans="2:12" s="1" customFormat="1" ht="6.95" customHeight="1">
      <c r="B40" s="14"/>
      <c r="L40" s="14"/>
    </row>
    <row r="41" spans="2:12" s="1" customFormat="1" ht="25.35" customHeight="1">
      <c r="B41" s="14"/>
      <c r="C41" s="166"/>
      <c r="D41" s="167" t="s">
        <v>56</v>
      </c>
      <c r="E41" s="92"/>
      <c r="F41" s="92"/>
      <c r="G41" s="168" t="s">
        <v>57</v>
      </c>
      <c r="H41" s="169" t="s">
        <v>58</v>
      </c>
      <c r="I41" s="92"/>
      <c r="J41" s="170">
        <f>SUM(J32:J39)</f>
        <v>0</v>
      </c>
      <c r="K41" s="171"/>
      <c r="L41" s="14"/>
    </row>
    <row r="42" spans="2:12" s="1" customFormat="1" ht="14.45" customHeight="1">
      <c r="B42" s="14"/>
      <c r="L42" s="14"/>
    </row>
    <row r="43" spans="2:12" ht="14.45" customHeight="1">
      <c r="B43" s="13"/>
      <c r="L43" s="13"/>
    </row>
    <row r="44" spans="2:12" ht="14.45" customHeight="1">
      <c r="B44" s="13"/>
      <c r="L44" s="13"/>
    </row>
    <row r="45" spans="2:12" ht="14.45" customHeight="1">
      <c r="B45" s="13"/>
      <c r="L45" s="13"/>
    </row>
    <row r="46" spans="2:12" ht="14.45" customHeight="1">
      <c r="B46" s="13"/>
      <c r="L46" s="13"/>
    </row>
    <row r="47" spans="2:12" ht="14.45" customHeight="1">
      <c r="B47" s="13"/>
      <c r="L47" s="13"/>
    </row>
    <row r="48" spans="2:12" ht="14.45" customHeight="1">
      <c r="B48" s="13"/>
      <c r="L48" s="13"/>
    </row>
    <row r="49" spans="2:12" s="1" customFormat="1" ht="14.45" customHeight="1">
      <c r="B49" s="14"/>
      <c r="D49" s="80" t="s">
        <v>59</v>
      </c>
      <c r="E49" s="81"/>
      <c r="F49" s="81"/>
      <c r="G49" s="80" t="s">
        <v>60</v>
      </c>
      <c r="H49" s="81"/>
      <c r="I49" s="81"/>
      <c r="J49" s="81"/>
      <c r="K49" s="81"/>
      <c r="L49" s="14"/>
    </row>
    <row r="50" spans="2:12">
      <c r="B50" s="13"/>
      <c r="L50" s="13"/>
    </row>
    <row r="51" spans="2:12">
      <c r="B51" s="13"/>
      <c r="L51" s="13"/>
    </row>
    <row r="52" spans="2:12">
      <c r="B52" s="13"/>
      <c r="L52" s="13"/>
    </row>
    <row r="53" spans="2:12">
      <c r="B53" s="13"/>
      <c r="L53" s="13"/>
    </row>
    <row r="54" spans="2:12">
      <c r="B54" s="13"/>
      <c r="L54" s="13"/>
    </row>
    <row r="55" spans="2:12">
      <c r="B55" s="13"/>
      <c r="L55" s="13"/>
    </row>
    <row r="56" spans="2:12">
      <c r="B56" s="13"/>
      <c r="L56" s="13"/>
    </row>
    <row r="57" spans="2:12">
      <c r="B57" s="13"/>
      <c r="L57" s="13"/>
    </row>
    <row r="58" spans="2:12">
      <c r="B58" s="13"/>
      <c r="L58" s="13"/>
    </row>
    <row r="59" spans="2:12">
      <c r="B59" s="13"/>
      <c r="L59" s="13"/>
    </row>
    <row r="60" spans="2:12" s="1" customFormat="1" ht="12.75">
      <c r="B60" s="14"/>
      <c r="D60" s="82" t="s">
        <v>61</v>
      </c>
      <c r="E60" s="73"/>
      <c r="F60" s="172" t="s">
        <v>62</v>
      </c>
      <c r="G60" s="82" t="s">
        <v>61</v>
      </c>
      <c r="H60" s="73"/>
      <c r="I60" s="73"/>
      <c r="J60" s="173" t="s">
        <v>62</v>
      </c>
      <c r="K60" s="73"/>
      <c r="L60" s="14"/>
    </row>
    <row r="61" spans="2:12">
      <c r="B61" s="13"/>
      <c r="L61" s="13"/>
    </row>
    <row r="62" spans="2:12">
      <c r="B62" s="13"/>
      <c r="L62" s="13"/>
    </row>
    <row r="63" spans="2:12">
      <c r="B63" s="13"/>
      <c r="L63" s="13"/>
    </row>
    <row r="64" spans="2:12" s="1" customFormat="1" ht="12.75">
      <c r="B64" s="14"/>
      <c r="D64" s="80" t="s">
        <v>63</v>
      </c>
      <c r="E64" s="81"/>
      <c r="F64" s="81"/>
      <c r="G64" s="80" t="s">
        <v>64</v>
      </c>
      <c r="H64" s="81"/>
      <c r="I64" s="81"/>
      <c r="J64" s="81"/>
      <c r="K64" s="81"/>
      <c r="L64" s="14"/>
    </row>
    <row r="65" spans="2:12">
      <c r="B65" s="13"/>
      <c r="L65" s="13"/>
    </row>
    <row r="66" spans="2:12">
      <c r="B66" s="13"/>
      <c r="L66" s="13"/>
    </row>
    <row r="67" spans="2:12">
      <c r="B67" s="13"/>
      <c r="L67" s="13"/>
    </row>
    <row r="68" spans="2:12">
      <c r="B68" s="13"/>
      <c r="L68" s="13"/>
    </row>
    <row r="69" spans="2:12">
      <c r="B69" s="13"/>
      <c r="L69" s="13"/>
    </row>
    <row r="70" spans="2:12">
      <c r="B70" s="13"/>
      <c r="L70" s="13"/>
    </row>
    <row r="71" spans="2:12">
      <c r="B71" s="13"/>
      <c r="L71" s="13"/>
    </row>
    <row r="72" spans="2:12">
      <c r="B72" s="13"/>
      <c r="L72" s="13"/>
    </row>
    <row r="73" spans="2:12">
      <c r="B73" s="13"/>
      <c r="L73" s="13"/>
    </row>
    <row r="74" spans="2:12">
      <c r="B74" s="13"/>
      <c r="L74" s="13"/>
    </row>
    <row r="75" spans="2:12" s="1" customFormat="1" ht="12.75">
      <c r="B75" s="14"/>
      <c r="D75" s="82" t="s">
        <v>61</v>
      </c>
      <c r="E75" s="73"/>
      <c r="F75" s="172" t="s">
        <v>62</v>
      </c>
      <c r="G75" s="82" t="s">
        <v>61</v>
      </c>
      <c r="H75" s="73"/>
      <c r="I75" s="73"/>
      <c r="J75" s="173" t="s">
        <v>62</v>
      </c>
      <c r="K75" s="73"/>
      <c r="L75" s="14"/>
    </row>
    <row r="76" spans="2:12" s="1" customFormat="1" ht="14.45" customHeight="1">
      <c r="B76" s="15"/>
      <c r="C76" s="84"/>
      <c r="D76" s="84"/>
      <c r="E76" s="84"/>
      <c r="F76" s="84"/>
      <c r="G76" s="84"/>
      <c r="H76" s="84"/>
      <c r="I76" s="84"/>
      <c r="J76" s="84"/>
      <c r="K76" s="84"/>
      <c r="L76" s="14"/>
    </row>
    <row r="80" spans="2:12" s="1" customFormat="1" ht="6.95" customHeight="1">
      <c r="B80" s="16"/>
      <c r="C80" s="85"/>
      <c r="D80" s="85"/>
      <c r="E80" s="85"/>
      <c r="F80" s="85"/>
      <c r="G80" s="85"/>
      <c r="H80" s="85"/>
      <c r="I80" s="85"/>
      <c r="J80" s="85"/>
      <c r="K80" s="85"/>
      <c r="L80" s="14"/>
    </row>
    <row r="81" spans="2:12" s="1" customFormat="1" ht="24.95" customHeight="1">
      <c r="B81" s="14"/>
      <c r="C81" s="86" t="s">
        <v>168</v>
      </c>
      <c r="L81" s="14"/>
    </row>
    <row r="82" spans="2:12" s="1" customFormat="1" ht="6.95" customHeight="1">
      <c r="B82" s="14"/>
      <c r="L82" s="14"/>
    </row>
    <row r="83" spans="2:12" s="1" customFormat="1" ht="12" customHeight="1">
      <c r="B83" s="14"/>
      <c r="C83" s="68" t="s">
        <v>14</v>
      </c>
      <c r="L83" s="14"/>
    </row>
    <row r="84" spans="2:12" s="1" customFormat="1" ht="16.5" customHeight="1">
      <c r="B84" s="14"/>
      <c r="E84" s="253" t="str">
        <f>E7</f>
        <v>REKONSTRUKCE CHODNÍKU V UL. SMETANOVO NÁBŘEŽÍ,  HRANICE</v>
      </c>
      <c r="F84" s="254"/>
      <c r="G84" s="254"/>
      <c r="H84" s="254"/>
      <c r="L84" s="14"/>
    </row>
    <row r="85" spans="2:12" ht="12" customHeight="1">
      <c r="B85" s="13"/>
      <c r="C85" s="68" t="s">
        <v>123</v>
      </c>
      <c r="L85" s="13"/>
    </row>
    <row r="86" spans="2:12" s="1" customFormat="1" ht="16.5" customHeight="1">
      <c r="B86" s="14"/>
      <c r="E86" s="253" t="s">
        <v>126</v>
      </c>
      <c r="F86" s="251"/>
      <c r="G86" s="251"/>
      <c r="H86" s="251"/>
      <c r="L86" s="14"/>
    </row>
    <row r="87" spans="2:12" s="1" customFormat="1" ht="12" customHeight="1">
      <c r="B87" s="14"/>
      <c r="C87" s="68" t="s">
        <v>129</v>
      </c>
      <c r="L87" s="14"/>
    </row>
    <row r="88" spans="2:12" s="1" customFormat="1" ht="16.5" customHeight="1">
      <c r="B88" s="14"/>
      <c r="E88" s="212" t="str">
        <f>E11</f>
        <v>SO 101-01 - CHODNÍK - uznatelná část</v>
      </c>
      <c r="F88" s="251"/>
      <c r="G88" s="251"/>
      <c r="H88" s="251"/>
      <c r="L88" s="14"/>
    </row>
    <row r="89" spans="2:12" s="1" customFormat="1" ht="6.95" customHeight="1">
      <c r="B89" s="14"/>
      <c r="L89" s="14"/>
    </row>
    <row r="90" spans="2:12" s="1" customFormat="1" ht="12" customHeight="1">
      <c r="B90" s="14"/>
      <c r="C90" s="68" t="s">
        <v>20</v>
      </c>
      <c r="F90" s="69" t="str">
        <f>F14</f>
        <v>Hranice. ul.Smetanovo nábřeží</v>
      </c>
      <c r="I90" s="68" t="s">
        <v>22</v>
      </c>
      <c r="J90" s="91" t="str">
        <f>IF(J14="","",J14)</f>
        <v>13. 7. 2023</v>
      </c>
      <c r="L90" s="14"/>
    </row>
    <row r="91" spans="2:12" s="1" customFormat="1" ht="6.95" customHeight="1">
      <c r="B91" s="14"/>
      <c r="L91" s="14"/>
    </row>
    <row r="92" spans="2:12" s="1" customFormat="1" ht="25.7" customHeight="1">
      <c r="B92" s="14"/>
      <c r="C92" s="68" t="s">
        <v>28</v>
      </c>
      <c r="F92" s="69" t="str">
        <f>E17</f>
        <v>Město Hranice, Pernštejnské nám.1, 753 01 Hranice</v>
      </c>
      <c r="I92" s="68" t="s">
        <v>35</v>
      </c>
      <c r="J92" s="70" t="str">
        <f>E23</f>
        <v>SISKO s.r.o., PŘEROV</v>
      </c>
      <c r="L92" s="14"/>
    </row>
    <row r="93" spans="2:12" s="1" customFormat="1" ht="15.2" customHeight="1">
      <c r="B93" s="14"/>
      <c r="C93" s="68" t="s">
        <v>34</v>
      </c>
      <c r="F93" s="69" t="str">
        <f>IF(E20="","",E20)</f>
        <v>Vyplň údaj</v>
      </c>
      <c r="I93" s="68" t="s">
        <v>40</v>
      </c>
      <c r="J93" s="70" t="str">
        <f>E26</f>
        <v>Obrtelová M.</v>
      </c>
      <c r="L93" s="14"/>
    </row>
    <row r="94" spans="2:12" s="1" customFormat="1" ht="10.35" customHeight="1">
      <c r="B94" s="14"/>
      <c r="L94" s="14"/>
    </row>
    <row r="95" spans="2:12" s="1" customFormat="1" ht="29.25" customHeight="1">
      <c r="B95" s="14"/>
      <c r="C95" s="174" t="s">
        <v>169</v>
      </c>
      <c r="D95" s="166"/>
      <c r="E95" s="166"/>
      <c r="F95" s="166"/>
      <c r="G95" s="166"/>
      <c r="H95" s="166"/>
      <c r="I95" s="166"/>
      <c r="J95" s="175" t="s">
        <v>170</v>
      </c>
      <c r="K95" s="166"/>
      <c r="L95" s="14"/>
    </row>
    <row r="96" spans="2:12" s="1" customFormat="1" ht="10.35" customHeight="1">
      <c r="B96" s="14"/>
      <c r="L96" s="14"/>
    </row>
    <row r="97" spans="2:47" s="1" customFormat="1" ht="23.1" customHeight="1">
      <c r="B97" s="14"/>
      <c r="C97" s="176" t="s">
        <v>171</v>
      </c>
      <c r="J97" s="95">
        <f>J129</f>
        <v>0</v>
      </c>
      <c r="L97" s="14"/>
      <c r="AU97" s="11" t="s">
        <v>172</v>
      </c>
    </row>
    <row r="98" spans="2:47" s="3" customFormat="1" ht="24.95" customHeight="1">
      <c r="B98" s="25"/>
      <c r="D98" s="177" t="s">
        <v>173</v>
      </c>
      <c r="E98" s="178"/>
      <c r="F98" s="178"/>
      <c r="G98" s="178"/>
      <c r="H98" s="178"/>
      <c r="I98" s="178"/>
      <c r="J98" s="179">
        <f>J130</f>
        <v>0</v>
      </c>
      <c r="L98" s="25"/>
    </row>
    <row r="99" spans="2:47" s="4" customFormat="1" ht="20.100000000000001" customHeight="1">
      <c r="B99" s="26"/>
      <c r="D99" s="180" t="s">
        <v>174</v>
      </c>
      <c r="E99" s="181"/>
      <c r="F99" s="181"/>
      <c r="G99" s="181"/>
      <c r="H99" s="181"/>
      <c r="I99" s="181"/>
      <c r="J99" s="182">
        <f>J131</f>
        <v>0</v>
      </c>
      <c r="L99" s="26"/>
    </row>
    <row r="100" spans="2:47" s="4" customFormat="1" ht="20.100000000000001" customHeight="1">
      <c r="B100" s="26"/>
      <c r="D100" s="180" t="s">
        <v>175</v>
      </c>
      <c r="E100" s="181"/>
      <c r="F100" s="181"/>
      <c r="G100" s="181"/>
      <c r="H100" s="181"/>
      <c r="I100" s="181"/>
      <c r="J100" s="182">
        <f>J394</f>
        <v>0</v>
      </c>
      <c r="L100" s="26"/>
    </row>
    <row r="101" spans="2:47" s="4" customFormat="1" ht="20.100000000000001" customHeight="1">
      <c r="B101" s="26"/>
      <c r="D101" s="180" t="s">
        <v>176</v>
      </c>
      <c r="E101" s="181"/>
      <c r="F101" s="181"/>
      <c r="G101" s="181"/>
      <c r="H101" s="181"/>
      <c r="I101" s="181"/>
      <c r="J101" s="182">
        <f>J454</f>
        <v>0</v>
      </c>
      <c r="L101" s="26"/>
    </row>
    <row r="102" spans="2:47" s="4" customFormat="1" ht="20.100000000000001" customHeight="1">
      <c r="B102" s="26"/>
      <c r="D102" s="180" t="s">
        <v>177</v>
      </c>
      <c r="E102" s="181"/>
      <c r="F102" s="181"/>
      <c r="G102" s="181"/>
      <c r="H102" s="181"/>
      <c r="I102" s="181"/>
      <c r="J102" s="182">
        <f>J514</f>
        <v>0</v>
      </c>
      <c r="L102" s="26"/>
    </row>
    <row r="103" spans="2:47" s="4" customFormat="1" ht="20.100000000000001" customHeight="1">
      <c r="B103" s="26"/>
      <c r="D103" s="180" t="s">
        <v>178</v>
      </c>
      <c r="E103" s="181"/>
      <c r="F103" s="181"/>
      <c r="G103" s="181"/>
      <c r="H103" s="181"/>
      <c r="I103" s="181"/>
      <c r="J103" s="182">
        <f>J521</f>
        <v>0</v>
      </c>
      <c r="L103" s="26"/>
    </row>
    <row r="104" spans="2:47" s="4" customFormat="1" ht="20.100000000000001" customHeight="1">
      <c r="B104" s="26"/>
      <c r="D104" s="180" t="s">
        <v>179</v>
      </c>
      <c r="E104" s="181"/>
      <c r="F104" s="181"/>
      <c r="G104" s="181"/>
      <c r="H104" s="181"/>
      <c r="I104" s="181"/>
      <c r="J104" s="182">
        <f>J629</f>
        <v>0</v>
      </c>
      <c r="L104" s="26"/>
    </row>
    <row r="105" spans="2:47" s="4" customFormat="1" ht="20.100000000000001" customHeight="1">
      <c r="B105" s="26"/>
      <c r="D105" s="180" t="s">
        <v>180</v>
      </c>
      <c r="E105" s="181"/>
      <c r="F105" s="181"/>
      <c r="G105" s="181"/>
      <c r="H105" s="181"/>
      <c r="I105" s="181"/>
      <c r="J105" s="182">
        <f>J696</f>
        <v>0</v>
      </c>
      <c r="L105" s="26"/>
    </row>
    <row r="106" spans="2:47" s="3" customFormat="1" ht="24.95" customHeight="1">
      <c r="B106" s="25"/>
      <c r="D106" s="177" t="s">
        <v>181</v>
      </c>
      <c r="E106" s="178"/>
      <c r="F106" s="178"/>
      <c r="G106" s="178"/>
      <c r="H106" s="178"/>
      <c r="I106" s="178"/>
      <c r="J106" s="179">
        <f>J698</f>
        <v>0</v>
      </c>
      <c r="L106" s="25"/>
    </row>
    <row r="107" spans="2:47" s="4" customFormat="1" ht="20.100000000000001" customHeight="1">
      <c r="B107" s="26"/>
      <c r="D107" s="180" t="s">
        <v>182</v>
      </c>
      <c r="E107" s="181"/>
      <c r="F107" s="181"/>
      <c r="G107" s="181"/>
      <c r="H107" s="181"/>
      <c r="I107" s="181"/>
      <c r="J107" s="182">
        <f>J699</f>
        <v>0</v>
      </c>
      <c r="L107" s="26"/>
    </row>
    <row r="108" spans="2:47" s="1" customFormat="1" ht="21.75" customHeight="1">
      <c r="B108" s="14"/>
      <c r="L108" s="14"/>
    </row>
    <row r="109" spans="2:47" s="1" customFormat="1" ht="6.95" customHeight="1">
      <c r="B109" s="15"/>
      <c r="C109" s="84"/>
      <c r="D109" s="84"/>
      <c r="E109" s="84"/>
      <c r="F109" s="84"/>
      <c r="G109" s="84"/>
      <c r="H109" s="84"/>
      <c r="I109" s="84"/>
      <c r="J109" s="84"/>
      <c r="K109" s="84"/>
      <c r="L109" s="14"/>
    </row>
    <row r="113" spans="2:20" s="1" customFormat="1" ht="6.95" customHeight="1">
      <c r="B113" s="16"/>
      <c r="C113" s="85"/>
      <c r="D113" s="85"/>
      <c r="E113" s="85"/>
      <c r="F113" s="85"/>
      <c r="G113" s="85"/>
      <c r="H113" s="85"/>
      <c r="I113" s="85"/>
      <c r="J113" s="85"/>
      <c r="K113" s="85"/>
      <c r="L113" s="14"/>
    </row>
    <row r="114" spans="2:20" s="1" customFormat="1" ht="24.95" customHeight="1">
      <c r="B114" s="14"/>
      <c r="C114" s="86" t="s">
        <v>183</v>
      </c>
      <c r="L114" s="14"/>
    </row>
    <row r="115" spans="2:20" s="1" customFormat="1" ht="6.95" customHeight="1">
      <c r="B115" s="14"/>
      <c r="L115" s="14"/>
    </row>
    <row r="116" spans="2:20" s="1" customFormat="1" ht="12" customHeight="1">
      <c r="B116" s="14"/>
      <c r="C116" s="68" t="s">
        <v>14</v>
      </c>
      <c r="L116" s="14"/>
    </row>
    <row r="117" spans="2:20" s="1" customFormat="1" ht="16.5" customHeight="1">
      <c r="B117" s="14"/>
      <c r="E117" s="253" t="str">
        <f>E7</f>
        <v>REKONSTRUKCE CHODNÍKU V UL. SMETANOVO NÁBŘEŽÍ,  HRANICE</v>
      </c>
      <c r="F117" s="254"/>
      <c r="G117" s="254"/>
      <c r="H117" s="254"/>
      <c r="L117" s="14"/>
    </row>
    <row r="118" spans="2:20" ht="12" customHeight="1">
      <c r="B118" s="13"/>
      <c r="C118" s="68" t="s">
        <v>123</v>
      </c>
      <c r="L118" s="13"/>
    </row>
    <row r="119" spans="2:20" s="1" customFormat="1" ht="16.5" customHeight="1">
      <c r="B119" s="14"/>
      <c r="E119" s="253" t="s">
        <v>126</v>
      </c>
      <c r="F119" s="251"/>
      <c r="G119" s="251"/>
      <c r="H119" s="251"/>
      <c r="L119" s="14"/>
    </row>
    <row r="120" spans="2:20" s="1" customFormat="1" ht="12" customHeight="1">
      <c r="B120" s="14"/>
      <c r="C120" s="68" t="s">
        <v>129</v>
      </c>
      <c r="L120" s="14"/>
    </row>
    <row r="121" spans="2:20" s="1" customFormat="1" ht="16.5" customHeight="1">
      <c r="B121" s="14"/>
      <c r="E121" s="212" t="str">
        <f>E11</f>
        <v>SO 101-01 - CHODNÍK - uznatelná část</v>
      </c>
      <c r="F121" s="251"/>
      <c r="G121" s="251"/>
      <c r="H121" s="251"/>
      <c r="L121" s="14"/>
    </row>
    <row r="122" spans="2:20" s="1" customFormat="1" ht="6.95" customHeight="1">
      <c r="B122" s="14"/>
      <c r="L122" s="14"/>
    </row>
    <row r="123" spans="2:20" s="1" customFormat="1" ht="12" customHeight="1">
      <c r="B123" s="14"/>
      <c r="C123" s="68" t="s">
        <v>20</v>
      </c>
      <c r="F123" s="69" t="str">
        <f>F14</f>
        <v>Hranice. ul.Smetanovo nábřeží</v>
      </c>
      <c r="I123" s="68" t="s">
        <v>22</v>
      </c>
      <c r="J123" s="91" t="str">
        <f>IF(J14="","",J14)</f>
        <v>13. 7. 2023</v>
      </c>
      <c r="L123" s="14"/>
    </row>
    <row r="124" spans="2:20" s="1" customFormat="1" ht="6.95" customHeight="1">
      <c r="B124" s="14"/>
      <c r="L124" s="14"/>
    </row>
    <row r="125" spans="2:20" s="1" customFormat="1" ht="25.7" customHeight="1">
      <c r="B125" s="14"/>
      <c r="C125" s="68" t="s">
        <v>28</v>
      </c>
      <c r="F125" s="69" t="str">
        <f>E17</f>
        <v>Město Hranice, Pernštejnské nám.1, 753 01 Hranice</v>
      </c>
      <c r="I125" s="68" t="s">
        <v>35</v>
      </c>
      <c r="J125" s="70" t="str">
        <f>E23</f>
        <v>SISKO s.r.o., PŘEROV</v>
      </c>
      <c r="L125" s="14"/>
    </row>
    <row r="126" spans="2:20" s="1" customFormat="1" ht="15.2" customHeight="1">
      <c r="B126" s="14"/>
      <c r="C126" s="68" t="s">
        <v>34</v>
      </c>
      <c r="F126" s="69" t="str">
        <f>IF(E20="","",E20)</f>
        <v>Vyplň údaj</v>
      </c>
      <c r="I126" s="68" t="s">
        <v>40</v>
      </c>
      <c r="J126" s="70" t="str">
        <f>E26</f>
        <v>Obrtelová M.</v>
      </c>
      <c r="L126" s="14"/>
    </row>
    <row r="127" spans="2:20" s="1" customFormat="1" ht="10.35" customHeight="1">
      <c r="B127" s="14"/>
      <c r="L127" s="14"/>
    </row>
    <row r="128" spans="2:20" s="5" customFormat="1" ht="29.25" customHeight="1">
      <c r="B128" s="27"/>
      <c r="C128" s="183" t="s">
        <v>184</v>
      </c>
      <c r="D128" s="184" t="s">
        <v>71</v>
      </c>
      <c r="E128" s="184" t="s">
        <v>67</v>
      </c>
      <c r="F128" s="184" t="s">
        <v>68</v>
      </c>
      <c r="G128" s="184" t="s">
        <v>185</v>
      </c>
      <c r="H128" s="184" t="s">
        <v>186</v>
      </c>
      <c r="I128" s="184" t="s">
        <v>187</v>
      </c>
      <c r="J128" s="184" t="s">
        <v>170</v>
      </c>
      <c r="K128" s="185" t="s">
        <v>188</v>
      </c>
      <c r="L128" s="27"/>
      <c r="M128" s="18" t="s">
        <v>1</v>
      </c>
      <c r="N128" s="19" t="s">
        <v>50</v>
      </c>
      <c r="O128" s="19" t="s">
        <v>189</v>
      </c>
      <c r="P128" s="19" t="s">
        <v>190</v>
      </c>
      <c r="Q128" s="19" t="s">
        <v>191</v>
      </c>
      <c r="R128" s="19" t="s">
        <v>192</v>
      </c>
      <c r="S128" s="19" t="s">
        <v>193</v>
      </c>
      <c r="T128" s="20" t="s">
        <v>194</v>
      </c>
    </row>
    <row r="129" spans="2:65" s="1" customFormat="1" ht="23.1" customHeight="1">
      <c r="B129" s="14"/>
      <c r="C129" s="93" t="s">
        <v>195</v>
      </c>
      <c r="J129" s="186">
        <f>J130+J698</f>
        <v>0</v>
      </c>
      <c r="L129" s="14"/>
      <c r="M129" s="21"/>
      <c r="N129" s="17"/>
      <c r="O129" s="17"/>
      <c r="P129" s="28">
        <f>P130+P698</f>
        <v>8303.7615899999983</v>
      </c>
      <c r="Q129" s="17"/>
      <c r="R129" s="28">
        <f>R130+R698</f>
        <v>1739.408406</v>
      </c>
      <c r="S129" s="17"/>
      <c r="T129" s="29">
        <f>T130+T698</f>
        <v>1813.8079999999998</v>
      </c>
      <c r="AT129" s="11" t="s">
        <v>85</v>
      </c>
      <c r="AU129" s="11" t="s">
        <v>172</v>
      </c>
      <c r="BK129" s="30">
        <f>BK130+BK698</f>
        <v>0</v>
      </c>
    </row>
    <row r="130" spans="2:65" s="6" customFormat="1" ht="26.1" customHeight="1">
      <c r="B130" s="31"/>
      <c r="D130" s="32" t="s">
        <v>85</v>
      </c>
      <c r="E130" s="187" t="s">
        <v>196</v>
      </c>
      <c r="F130" s="187" t="s">
        <v>197</v>
      </c>
      <c r="J130" s="188">
        <f>J131+J394+J454+J514+J521+J629+J696</f>
        <v>0</v>
      </c>
      <c r="L130" s="31"/>
      <c r="M130" s="33"/>
      <c r="P130" s="34">
        <f>P131+P394+P454+P514+P521+P629+P696</f>
        <v>8243.3068909999984</v>
      </c>
      <c r="R130" s="34">
        <f>R131+R394+R454+R514+R521+R629+R696</f>
        <v>1739.2112059999999</v>
      </c>
      <c r="T130" s="35">
        <f>T131+T394+T454+T514+T521+T629+T696</f>
        <v>1813.8079999999998</v>
      </c>
      <c r="AR130" s="32" t="s">
        <v>93</v>
      </c>
      <c r="AT130" s="36" t="s">
        <v>85</v>
      </c>
      <c r="AU130" s="36" t="s">
        <v>86</v>
      </c>
      <c r="AY130" s="32" t="s">
        <v>198</v>
      </c>
      <c r="BK130" s="37">
        <f>BK131+BK394+BK454+BK514+BK521+BK629+BK696</f>
        <v>0</v>
      </c>
    </row>
    <row r="131" spans="2:65" s="6" customFormat="1" ht="23.1" customHeight="1">
      <c r="B131" s="31"/>
      <c r="D131" s="32" t="s">
        <v>85</v>
      </c>
      <c r="E131" s="189" t="s">
        <v>93</v>
      </c>
      <c r="F131" s="189" t="s">
        <v>199</v>
      </c>
      <c r="J131" s="190">
        <f>SUM(J132:J393)</f>
        <v>0</v>
      </c>
      <c r="L131" s="31"/>
      <c r="M131" s="33"/>
      <c r="P131" s="34">
        <f>SUM(P132:P393)</f>
        <v>2394.8784549999996</v>
      </c>
      <c r="R131" s="34">
        <f>SUM(R132:R393)</f>
        <v>0</v>
      </c>
      <c r="T131" s="35">
        <f>SUM(T132:T393)</f>
        <v>1811.7079999999999</v>
      </c>
      <c r="AR131" s="32" t="s">
        <v>93</v>
      </c>
      <c r="AT131" s="36" t="s">
        <v>85</v>
      </c>
      <c r="AU131" s="36" t="s">
        <v>93</v>
      </c>
      <c r="AY131" s="32" t="s">
        <v>198</v>
      </c>
      <c r="BK131" s="37">
        <f>SUM(BK132:BK393)</f>
        <v>0</v>
      </c>
    </row>
    <row r="132" spans="2:65" s="1" customFormat="1" ht="16.5" customHeight="1">
      <c r="B132" s="38"/>
      <c r="C132" s="195" t="s">
        <v>93</v>
      </c>
      <c r="D132" s="195" t="s">
        <v>200</v>
      </c>
      <c r="E132" s="196" t="s">
        <v>201</v>
      </c>
      <c r="F132" s="192" t="s">
        <v>202</v>
      </c>
      <c r="G132" s="197" t="s">
        <v>203</v>
      </c>
      <c r="H132" s="198">
        <v>581.6</v>
      </c>
      <c r="I132" s="161"/>
      <c r="J132" s="191">
        <f>ROUND(I132*H132,2)</f>
        <v>0</v>
      </c>
      <c r="K132" s="192" t="s">
        <v>204</v>
      </c>
      <c r="L132" s="14"/>
      <c r="M132" s="39" t="s">
        <v>1</v>
      </c>
      <c r="N132" s="40" t="s">
        <v>51</v>
      </c>
      <c r="O132" s="41">
        <v>0.20799999999999999</v>
      </c>
      <c r="P132" s="41">
        <f>O132*H132</f>
        <v>120.97279999999999</v>
      </c>
      <c r="Q132" s="41">
        <v>0</v>
      </c>
      <c r="R132" s="41">
        <f>Q132*H132</f>
        <v>0</v>
      </c>
      <c r="S132" s="41">
        <v>0.255</v>
      </c>
      <c r="T132" s="42">
        <f>S132*H132</f>
        <v>148.30800000000002</v>
      </c>
      <c r="AR132" s="43" t="s">
        <v>205</v>
      </c>
      <c r="AT132" s="43" t="s">
        <v>200</v>
      </c>
      <c r="AU132" s="43" t="s">
        <v>95</v>
      </c>
      <c r="AY132" s="11" t="s">
        <v>198</v>
      </c>
      <c r="BE132" s="44">
        <f>IF(N132="základní",J132,0)</f>
        <v>0</v>
      </c>
      <c r="BF132" s="44">
        <f>IF(N132="snížená",J132,0)</f>
        <v>0</v>
      </c>
      <c r="BG132" s="44">
        <f>IF(N132="zákl. přenesená",J132,0)</f>
        <v>0</v>
      </c>
      <c r="BH132" s="44">
        <f>IF(N132="sníž. přenesená",J132,0)</f>
        <v>0</v>
      </c>
      <c r="BI132" s="44">
        <f>IF(N132="nulová",J132,0)</f>
        <v>0</v>
      </c>
      <c r="BJ132" s="11" t="s">
        <v>93</v>
      </c>
      <c r="BK132" s="44">
        <f>ROUND(I132*H132,2)</f>
        <v>0</v>
      </c>
      <c r="BL132" s="11" t="s">
        <v>205</v>
      </c>
      <c r="BM132" s="43" t="s">
        <v>206</v>
      </c>
    </row>
    <row r="133" spans="2:65" s="7" customFormat="1">
      <c r="B133" s="45"/>
      <c r="D133" s="199" t="s">
        <v>207</v>
      </c>
      <c r="E133" s="46" t="s">
        <v>1</v>
      </c>
      <c r="F133" s="200" t="s">
        <v>208</v>
      </c>
      <c r="H133" s="46" t="s">
        <v>1</v>
      </c>
      <c r="L133" s="45"/>
      <c r="M133" s="47"/>
      <c r="T133" s="48"/>
      <c r="AT133" s="46" t="s">
        <v>207</v>
      </c>
      <c r="AU133" s="46" t="s">
        <v>95</v>
      </c>
      <c r="AV133" s="7" t="s">
        <v>93</v>
      </c>
      <c r="AW133" s="7" t="s">
        <v>39</v>
      </c>
      <c r="AX133" s="7" t="s">
        <v>86</v>
      </c>
      <c r="AY133" s="46" t="s">
        <v>198</v>
      </c>
    </row>
    <row r="134" spans="2:65" s="7" customFormat="1">
      <c r="B134" s="45"/>
      <c r="D134" s="199" t="s">
        <v>207</v>
      </c>
      <c r="E134" s="46" t="s">
        <v>1</v>
      </c>
      <c r="F134" s="200" t="s">
        <v>209</v>
      </c>
      <c r="H134" s="46" t="s">
        <v>1</v>
      </c>
      <c r="L134" s="45"/>
      <c r="M134" s="47"/>
      <c r="T134" s="48"/>
      <c r="AT134" s="46" t="s">
        <v>207</v>
      </c>
      <c r="AU134" s="46" t="s">
        <v>95</v>
      </c>
      <c r="AV134" s="7" t="s">
        <v>93</v>
      </c>
      <c r="AW134" s="7" t="s">
        <v>39</v>
      </c>
      <c r="AX134" s="7" t="s">
        <v>86</v>
      </c>
      <c r="AY134" s="46" t="s">
        <v>198</v>
      </c>
    </row>
    <row r="135" spans="2:65" s="7" customFormat="1">
      <c r="B135" s="45"/>
      <c r="D135" s="199" t="s">
        <v>207</v>
      </c>
      <c r="E135" s="46" t="s">
        <v>1</v>
      </c>
      <c r="F135" s="200" t="s">
        <v>210</v>
      </c>
      <c r="H135" s="46" t="s">
        <v>1</v>
      </c>
      <c r="L135" s="45"/>
      <c r="M135" s="47"/>
      <c r="T135" s="48"/>
      <c r="AT135" s="46" t="s">
        <v>207</v>
      </c>
      <c r="AU135" s="46" t="s">
        <v>95</v>
      </c>
      <c r="AV135" s="7" t="s">
        <v>93</v>
      </c>
      <c r="AW135" s="7" t="s">
        <v>39</v>
      </c>
      <c r="AX135" s="7" t="s">
        <v>86</v>
      </c>
      <c r="AY135" s="46" t="s">
        <v>198</v>
      </c>
    </row>
    <row r="136" spans="2:65" s="7" customFormat="1">
      <c r="B136" s="45"/>
      <c r="D136" s="199" t="s">
        <v>207</v>
      </c>
      <c r="E136" s="46" t="s">
        <v>1</v>
      </c>
      <c r="F136" s="200" t="s">
        <v>211</v>
      </c>
      <c r="H136" s="46" t="s">
        <v>1</v>
      </c>
      <c r="L136" s="45"/>
      <c r="M136" s="47"/>
      <c r="T136" s="48"/>
      <c r="AT136" s="46" t="s">
        <v>207</v>
      </c>
      <c r="AU136" s="46" t="s">
        <v>95</v>
      </c>
      <c r="AV136" s="7" t="s">
        <v>93</v>
      </c>
      <c r="AW136" s="7" t="s">
        <v>39</v>
      </c>
      <c r="AX136" s="7" t="s">
        <v>86</v>
      </c>
      <c r="AY136" s="46" t="s">
        <v>198</v>
      </c>
    </row>
    <row r="137" spans="2:65" s="7" customFormat="1">
      <c r="B137" s="45"/>
      <c r="D137" s="199" t="s">
        <v>207</v>
      </c>
      <c r="E137" s="46" t="s">
        <v>1</v>
      </c>
      <c r="F137" s="200" t="s">
        <v>212</v>
      </c>
      <c r="H137" s="46" t="s">
        <v>1</v>
      </c>
      <c r="L137" s="45"/>
      <c r="M137" s="47"/>
      <c r="T137" s="48"/>
      <c r="AT137" s="46" t="s">
        <v>207</v>
      </c>
      <c r="AU137" s="46" t="s">
        <v>95</v>
      </c>
      <c r="AV137" s="7" t="s">
        <v>93</v>
      </c>
      <c r="AW137" s="7" t="s">
        <v>39</v>
      </c>
      <c r="AX137" s="7" t="s">
        <v>86</v>
      </c>
      <c r="AY137" s="46" t="s">
        <v>198</v>
      </c>
    </row>
    <row r="138" spans="2:65" s="7" customFormat="1">
      <c r="B138" s="45"/>
      <c r="D138" s="199" t="s">
        <v>207</v>
      </c>
      <c r="E138" s="46" t="s">
        <v>1</v>
      </c>
      <c r="F138" s="200" t="s">
        <v>213</v>
      </c>
      <c r="H138" s="46" t="s">
        <v>1</v>
      </c>
      <c r="L138" s="45"/>
      <c r="M138" s="47"/>
      <c r="T138" s="48"/>
      <c r="AT138" s="46" t="s">
        <v>207</v>
      </c>
      <c r="AU138" s="46" t="s">
        <v>95</v>
      </c>
      <c r="AV138" s="7" t="s">
        <v>93</v>
      </c>
      <c r="AW138" s="7" t="s">
        <v>39</v>
      </c>
      <c r="AX138" s="7" t="s">
        <v>86</v>
      </c>
      <c r="AY138" s="46" t="s">
        <v>198</v>
      </c>
    </row>
    <row r="139" spans="2:65" s="7" customFormat="1">
      <c r="B139" s="45"/>
      <c r="D139" s="199" t="s">
        <v>207</v>
      </c>
      <c r="E139" s="46" t="s">
        <v>1</v>
      </c>
      <c r="F139" s="200" t="s">
        <v>214</v>
      </c>
      <c r="H139" s="46" t="s">
        <v>1</v>
      </c>
      <c r="L139" s="45"/>
      <c r="M139" s="47"/>
      <c r="T139" s="48"/>
      <c r="AT139" s="46" t="s">
        <v>207</v>
      </c>
      <c r="AU139" s="46" t="s">
        <v>95</v>
      </c>
      <c r="AV139" s="7" t="s">
        <v>93</v>
      </c>
      <c r="AW139" s="7" t="s">
        <v>39</v>
      </c>
      <c r="AX139" s="7" t="s">
        <v>86</v>
      </c>
      <c r="AY139" s="46" t="s">
        <v>198</v>
      </c>
    </row>
    <row r="140" spans="2:65" s="7" customFormat="1">
      <c r="B140" s="45"/>
      <c r="D140" s="199" t="s">
        <v>207</v>
      </c>
      <c r="E140" s="46" t="s">
        <v>1</v>
      </c>
      <c r="F140" s="200" t="s">
        <v>215</v>
      </c>
      <c r="H140" s="46" t="s">
        <v>1</v>
      </c>
      <c r="L140" s="45"/>
      <c r="M140" s="47"/>
      <c r="T140" s="48"/>
      <c r="AT140" s="46" t="s">
        <v>207</v>
      </c>
      <c r="AU140" s="46" t="s">
        <v>95</v>
      </c>
      <c r="AV140" s="7" t="s">
        <v>93</v>
      </c>
      <c r="AW140" s="7" t="s">
        <v>39</v>
      </c>
      <c r="AX140" s="7" t="s">
        <v>86</v>
      </c>
      <c r="AY140" s="46" t="s">
        <v>198</v>
      </c>
    </row>
    <row r="141" spans="2:65" s="8" customFormat="1">
      <c r="B141" s="49"/>
      <c r="D141" s="199" t="s">
        <v>207</v>
      </c>
      <c r="E141" s="50" t="s">
        <v>1</v>
      </c>
      <c r="F141" s="201" t="s">
        <v>216</v>
      </c>
      <c r="H141" s="202">
        <v>0</v>
      </c>
      <c r="L141" s="49"/>
      <c r="M141" s="51"/>
      <c r="T141" s="52"/>
      <c r="AT141" s="50" t="s">
        <v>207</v>
      </c>
      <c r="AU141" s="50" t="s">
        <v>95</v>
      </c>
      <c r="AV141" s="8" t="s">
        <v>217</v>
      </c>
      <c r="AW141" s="8" t="s">
        <v>39</v>
      </c>
      <c r="AX141" s="8" t="s">
        <v>86</v>
      </c>
      <c r="AY141" s="50" t="s">
        <v>198</v>
      </c>
    </row>
    <row r="142" spans="2:65" s="7" customFormat="1">
      <c r="B142" s="45"/>
      <c r="D142" s="199" t="s">
        <v>207</v>
      </c>
      <c r="E142" s="46" t="s">
        <v>1</v>
      </c>
      <c r="F142" s="200" t="s">
        <v>1068</v>
      </c>
      <c r="H142" s="46" t="s">
        <v>1</v>
      </c>
      <c r="L142" s="45"/>
      <c r="M142" s="47"/>
      <c r="T142" s="48"/>
      <c r="AT142" s="46" t="s">
        <v>207</v>
      </c>
      <c r="AU142" s="46" t="s">
        <v>95</v>
      </c>
      <c r="AV142" s="7" t="s">
        <v>93</v>
      </c>
      <c r="AW142" s="7" t="s">
        <v>39</v>
      </c>
      <c r="AX142" s="7" t="s">
        <v>86</v>
      </c>
      <c r="AY142" s="46" t="s">
        <v>198</v>
      </c>
    </row>
    <row r="143" spans="2:65" s="7" customFormat="1">
      <c r="B143" s="45"/>
      <c r="D143" s="199" t="s">
        <v>207</v>
      </c>
      <c r="E143" s="46" t="s">
        <v>1</v>
      </c>
      <c r="F143" s="200" t="s">
        <v>1069</v>
      </c>
      <c r="H143" s="46" t="s">
        <v>1</v>
      </c>
      <c r="L143" s="45"/>
      <c r="M143" s="47"/>
      <c r="T143" s="48"/>
      <c r="AT143" s="46" t="s">
        <v>207</v>
      </c>
      <c r="AU143" s="46" t="s">
        <v>95</v>
      </c>
      <c r="AV143" s="7" t="s">
        <v>93</v>
      </c>
      <c r="AW143" s="7" t="s">
        <v>39</v>
      </c>
      <c r="AX143" s="7" t="s">
        <v>86</v>
      </c>
      <c r="AY143" s="46" t="s">
        <v>198</v>
      </c>
    </row>
    <row r="144" spans="2:65" s="9" customFormat="1">
      <c r="B144" s="53"/>
      <c r="D144" s="199" t="s">
        <v>207</v>
      </c>
      <c r="E144" s="54" t="s">
        <v>1</v>
      </c>
      <c r="F144" s="203" t="s">
        <v>1070</v>
      </c>
      <c r="H144" s="204">
        <v>591.6</v>
      </c>
      <c r="L144" s="53"/>
      <c r="M144" s="55"/>
      <c r="T144" s="56"/>
      <c r="AT144" s="54" t="s">
        <v>207</v>
      </c>
      <c r="AU144" s="54" t="s">
        <v>95</v>
      </c>
      <c r="AV144" s="9" t="s">
        <v>95</v>
      </c>
      <c r="AW144" s="9" t="s">
        <v>39</v>
      </c>
      <c r="AX144" s="9" t="s">
        <v>86</v>
      </c>
      <c r="AY144" s="54" t="s">
        <v>198</v>
      </c>
    </row>
    <row r="145" spans="2:65" s="7" customFormat="1">
      <c r="B145" s="45"/>
      <c r="D145" s="199" t="s">
        <v>207</v>
      </c>
      <c r="E145" s="46" t="s">
        <v>1</v>
      </c>
      <c r="F145" s="200" t="s">
        <v>218</v>
      </c>
      <c r="H145" s="46" t="s">
        <v>1</v>
      </c>
      <c r="L145" s="45"/>
      <c r="M145" s="47"/>
      <c r="T145" s="48"/>
      <c r="AT145" s="46" t="s">
        <v>207</v>
      </c>
      <c r="AU145" s="46" t="s">
        <v>95</v>
      </c>
      <c r="AV145" s="7" t="s">
        <v>93</v>
      </c>
      <c r="AW145" s="7" t="s">
        <v>39</v>
      </c>
      <c r="AX145" s="7" t="s">
        <v>86</v>
      </c>
      <c r="AY145" s="46" t="s">
        <v>198</v>
      </c>
    </row>
    <row r="146" spans="2:65" s="9" customFormat="1">
      <c r="B146" s="53"/>
      <c r="D146" s="199" t="s">
        <v>207</v>
      </c>
      <c r="E146" s="54" t="s">
        <v>1</v>
      </c>
      <c r="F146" s="203" t="s">
        <v>219</v>
      </c>
      <c r="H146" s="204">
        <v>-10</v>
      </c>
      <c r="L146" s="53"/>
      <c r="M146" s="55"/>
      <c r="T146" s="56"/>
      <c r="AT146" s="54" t="s">
        <v>207</v>
      </c>
      <c r="AU146" s="54" t="s">
        <v>95</v>
      </c>
      <c r="AV146" s="9" t="s">
        <v>95</v>
      </c>
      <c r="AW146" s="9" t="s">
        <v>39</v>
      </c>
      <c r="AX146" s="9" t="s">
        <v>86</v>
      </c>
      <c r="AY146" s="54" t="s">
        <v>198</v>
      </c>
    </row>
    <row r="147" spans="2:65" s="10" customFormat="1">
      <c r="B147" s="57"/>
      <c r="D147" s="199" t="s">
        <v>207</v>
      </c>
      <c r="E147" s="58" t="s">
        <v>130</v>
      </c>
      <c r="F147" s="205" t="s">
        <v>220</v>
      </c>
      <c r="H147" s="206">
        <v>581.6</v>
      </c>
      <c r="L147" s="57"/>
      <c r="M147" s="59"/>
      <c r="T147" s="60"/>
      <c r="AT147" s="58" t="s">
        <v>207</v>
      </c>
      <c r="AU147" s="58" t="s">
        <v>95</v>
      </c>
      <c r="AV147" s="10" t="s">
        <v>205</v>
      </c>
      <c r="AW147" s="10" t="s">
        <v>39</v>
      </c>
      <c r="AX147" s="10" t="s">
        <v>93</v>
      </c>
      <c r="AY147" s="58" t="s">
        <v>198</v>
      </c>
    </row>
    <row r="148" spans="2:65" s="1" customFormat="1" ht="21.75" customHeight="1">
      <c r="B148" s="38"/>
      <c r="C148" s="195" t="s">
        <v>95</v>
      </c>
      <c r="D148" s="195" t="s">
        <v>200</v>
      </c>
      <c r="E148" s="196" t="s">
        <v>221</v>
      </c>
      <c r="F148" s="192" t="s">
        <v>222</v>
      </c>
      <c r="G148" s="197" t="s">
        <v>203</v>
      </c>
      <c r="H148" s="198">
        <v>3278.4</v>
      </c>
      <c r="I148" s="161"/>
      <c r="J148" s="191">
        <f>ROUND(I148*H148,2)</f>
        <v>0</v>
      </c>
      <c r="K148" s="192" t="s">
        <v>204</v>
      </c>
      <c r="L148" s="14"/>
      <c r="M148" s="39" t="s">
        <v>1</v>
      </c>
      <c r="N148" s="40" t="s">
        <v>51</v>
      </c>
      <c r="O148" s="41">
        <v>0.02</v>
      </c>
      <c r="P148" s="41">
        <f>O148*H148</f>
        <v>65.567999999999998</v>
      </c>
      <c r="Q148" s="41">
        <v>0</v>
      </c>
      <c r="R148" s="41">
        <f>Q148*H148</f>
        <v>0</v>
      </c>
      <c r="S148" s="41">
        <v>0.255</v>
      </c>
      <c r="T148" s="42">
        <f>S148*H148</f>
        <v>835.99200000000008</v>
      </c>
      <c r="AR148" s="43" t="s">
        <v>205</v>
      </c>
      <c r="AT148" s="43" t="s">
        <v>200</v>
      </c>
      <c r="AU148" s="43" t="s">
        <v>95</v>
      </c>
      <c r="AY148" s="11" t="s">
        <v>198</v>
      </c>
      <c r="BE148" s="44">
        <f>IF(N148="základní",J148,0)</f>
        <v>0</v>
      </c>
      <c r="BF148" s="44">
        <f>IF(N148="snížená",J148,0)</f>
        <v>0</v>
      </c>
      <c r="BG148" s="44">
        <f>IF(N148="zákl. přenesená",J148,0)</f>
        <v>0</v>
      </c>
      <c r="BH148" s="44">
        <f>IF(N148="sníž. přenesená",J148,0)</f>
        <v>0</v>
      </c>
      <c r="BI148" s="44">
        <f>IF(N148="nulová",J148,0)</f>
        <v>0</v>
      </c>
      <c r="BJ148" s="11" t="s">
        <v>93</v>
      </c>
      <c r="BK148" s="44">
        <f>ROUND(I148*H148,2)</f>
        <v>0</v>
      </c>
      <c r="BL148" s="11" t="s">
        <v>205</v>
      </c>
      <c r="BM148" s="43" t="s">
        <v>223</v>
      </c>
    </row>
    <row r="149" spans="2:65" s="7" customFormat="1">
      <c r="B149" s="45"/>
      <c r="D149" s="199" t="s">
        <v>207</v>
      </c>
      <c r="E149" s="46" t="s">
        <v>1</v>
      </c>
      <c r="F149" s="200" t="s">
        <v>224</v>
      </c>
      <c r="H149" s="46" t="s">
        <v>1</v>
      </c>
      <c r="L149" s="45"/>
      <c r="M149" s="47"/>
      <c r="T149" s="48"/>
      <c r="AT149" s="46" t="s">
        <v>207</v>
      </c>
      <c r="AU149" s="46" t="s">
        <v>95</v>
      </c>
      <c r="AV149" s="7" t="s">
        <v>93</v>
      </c>
      <c r="AW149" s="7" t="s">
        <v>39</v>
      </c>
      <c r="AX149" s="7" t="s">
        <v>86</v>
      </c>
      <c r="AY149" s="46" t="s">
        <v>198</v>
      </c>
    </row>
    <row r="150" spans="2:65" s="7" customFormat="1">
      <c r="B150" s="45"/>
      <c r="D150" s="199" t="s">
        <v>207</v>
      </c>
      <c r="E150" s="46" t="s">
        <v>1</v>
      </c>
      <c r="F150" s="200" t="s">
        <v>1066</v>
      </c>
      <c r="H150" s="46" t="s">
        <v>1</v>
      </c>
      <c r="L150" s="45"/>
      <c r="M150" s="47"/>
      <c r="T150" s="48"/>
      <c r="AT150" s="46" t="s">
        <v>207</v>
      </c>
      <c r="AU150" s="46" t="s">
        <v>95</v>
      </c>
      <c r="AV150" s="7" t="s">
        <v>93</v>
      </c>
      <c r="AW150" s="7" t="s">
        <v>39</v>
      </c>
      <c r="AX150" s="7" t="s">
        <v>86</v>
      </c>
      <c r="AY150" s="46" t="s">
        <v>198</v>
      </c>
    </row>
    <row r="151" spans="2:65" s="9" customFormat="1">
      <c r="B151" s="53"/>
      <c r="D151" s="199" t="s">
        <v>207</v>
      </c>
      <c r="E151" s="54" t="s">
        <v>1</v>
      </c>
      <c r="F151" s="203" t="s">
        <v>1067</v>
      </c>
      <c r="H151" s="204">
        <v>3860</v>
      </c>
      <c r="L151" s="53"/>
      <c r="M151" s="55"/>
      <c r="T151" s="56"/>
      <c r="AT151" s="54" t="s">
        <v>207</v>
      </c>
      <c r="AU151" s="54" t="s">
        <v>95</v>
      </c>
      <c r="AV151" s="9" t="s">
        <v>95</v>
      </c>
      <c r="AW151" s="9" t="s">
        <v>39</v>
      </c>
      <c r="AX151" s="9" t="s">
        <v>86</v>
      </c>
      <c r="AY151" s="54" t="s">
        <v>198</v>
      </c>
    </row>
    <row r="152" spans="2:65" s="7" customFormat="1">
      <c r="B152" s="45"/>
      <c r="D152" s="199" t="s">
        <v>207</v>
      </c>
      <c r="E152" s="46" t="s">
        <v>1</v>
      </c>
      <c r="F152" s="200" t="s">
        <v>225</v>
      </c>
      <c r="H152" s="46" t="s">
        <v>1</v>
      </c>
      <c r="L152" s="45"/>
      <c r="M152" s="47"/>
      <c r="T152" s="48"/>
      <c r="AT152" s="46" t="s">
        <v>207</v>
      </c>
      <c r="AU152" s="46" t="s">
        <v>95</v>
      </c>
      <c r="AV152" s="7" t="s">
        <v>93</v>
      </c>
      <c r="AW152" s="7" t="s">
        <v>39</v>
      </c>
      <c r="AX152" s="7" t="s">
        <v>86</v>
      </c>
      <c r="AY152" s="46" t="s">
        <v>198</v>
      </c>
    </row>
    <row r="153" spans="2:65" s="9" customFormat="1">
      <c r="B153" s="53"/>
      <c r="D153" s="199" t="s">
        <v>207</v>
      </c>
      <c r="E153" s="54" t="s">
        <v>1</v>
      </c>
      <c r="F153" s="203" t="s">
        <v>226</v>
      </c>
      <c r="H153" s="204">
        <v>-581.6</v>
      </c>
      <c r="L153" s="53"/>
      <c r="M153" s="55"/>
      <c r="T153" s="56"/>
      <c r="AT153" s="54" t="s">
        <v>207</v>
      </c>
      <c r="AU153" s="54" t="s">
        <v>95</v>
      </c>
      <c r="AV153" s="9" t="s">
        <v>95</v>
      </c>
      <c r="AW153" s="9" t="s">
        <v>39</v>
      </c>
      <c r="AX153" s="9" t="s">
        <v>86</v>
      </c>
      <c r="AY153" s="54" t="s">
        <v>198</v>
      </c>
    </row>
    <row r="154" spans="2:65" s="10" customFormat="1">
      <c r="B154" s="57"/>
      <c r="D154" s="199" t="s">
        <v>207</v>
      </c>
      <c r="E154" s="58" t="s">
        <v>146</v>
      </c>
      <c r="F154" s="205" t="s">
        <v>220</v>
      </c>
      <c r="H154" s="206">
        <v>3278.4</v>
      </c>
      <c r="L154" s="57"/>
      <c r="M154" s="59"/>
      <c r="T154" s="60"/>
      <c r="AT154" s="58" t="s">
        <v>207</v>
      </c>
      <c r="AU154" s="58" t="s">
        <v>95</v>
      </c>
      <c r="AV154" s="10" t="s">
        <v>205</v>
      </c>
      <c r="AW154" s="10" t="s">
        <v>39</v>
      </c>
      <c r="AX154" s="10" t="s">
        <v>93</v>
      </c>
      <c r="AY154" s="58" t="s">
        <v>198</v>
      </c>
    </row>
    <row r="155" spans="2:65" s="1" customFormat="1" ht="16.5" customHeight="1">
      <c r="B155" s="38"/>
      <c r="C155" s="195" t="s">
        <v>217</v>
      </c>
      <c r="D155" s="195" t="s">
        <v>200</v>
      </c>
      <c r="E155" s="196" t="s">
        <v>227</v>
      </c>
      <c r="F155" s="192" t="s">
        <v>228</v>
      </c>
      <c r="G155" s="197" t="s">
        <v>203</v>
      </c>
      <c r="H155" s="198">
        <v>66</v>
      </c>
      <c r="I155" s="161"/>
      <c r="J155" s="191">
        <f>ROUND(I155*H155,2)</f>
        <v>0</v>
      </c>
      <c r="K155" s="192" t="s">
        <v>204</v>
      </c>
      <c r="L155" s="14"/>
      <c r="M155" s="39" t="s">
        <v>1</v>
      </c>
      <c r="N155" s="40" t="s">
        <v>51</v>
      </c>
      <c r="O155" s="41">
        <v>2.5999999999999999E-2</v>
      </c>
      <c r="P155" s="41">
        <f>O155*H155</f>
        <v>1.716</v>
      </c>
      <c r="Q155" s="41">
        <v>0</v>
      </c>
      <c r="R155" s="41">
        <f>Q155*H155</f>
        <v>0</v>
      </c>
      <c r="S155" s="41">
        <v>0.26</v>
      </c>
      <c r="T155" s="42">
        <f>S155*H155</f>
        <v>17.16</v>
      </c>
      <c r="AR155" s="43" t="s">
        <v>205</v>
      </c>
      <c r="AT155" s="43" t="s">
        <v>200</v>
      </c>
      <c r="AU155" s="43" t="s">
        <v>95</v>
      </c>
      <c r="AY155" s="11" t="s">
        <v>198</v>
      </c>
      <c r="BE155" s="44">
        <f>IF(N155="základní",J155,0)</f>
        <v>0</v>
      </c>
      <c r="BF155" s="44">
        <f>IF(N155="snížená",J155,0)</f>
        <v>0</v>
      </c>
      <c r="BG155" s="44">
        <f>IF(N155="zákl. přenesená",J155,0)</f>
        <v>0</v>
      </c>
      <c r="BH155" s="44">
        <f>IF(N155="sníž. přenesená",J155,0)</f>
        <v>0</v>
      </c>
      <c r="BI155" s="44">
        <f>IF(N155="nulová",J155,0)</f>
        <v>0</v>
      </c>
      <c r="BJ155" s="11" t="s">
        <v>93</v>
      </c>
      <c r="BK155" s="44">
        <f>ROUND(I155*H155,2)</f>
        <v>0</v>
      </c>
      <c r="BL155" s="11" t="s">
        <v>205</v>
      </c>
      <c r="BM155" s="43" t="s">
        <v>229</v>
      </c>
    </row>
    <row r="156" spans="2:65" s="7" customFormat="1">
      <c r="B156" s="45"/>
      <c r="D156" s="199" t="s">
        <v>207</v>
      </c>
      <c r="E156" s="46" t="s">
        <v>1</v>
      </c>
      <c r="F156" s="200" t="s">
        <v>230</v>
      </c>
      <c r="H156" s="46" t="s">
        <v>1</v>
      </c>
      <c r="L156" s="45"/>
      <c r="M156" s="47"/>
      <c r="T156" s="48"/>
      <c r="AT156" s="46" t="s">
        <v>207</v>
      </c>
      <c r="AU156" s="46" t="s">
        <v>95</v>
      </c>
      <c r="AV156" s="7" t="s">
        <v>93</v>
      </c>
      <c r="AW156" s="7" t="s">
        <v>39</v>
      </c>
      <c r="AX156" s="7" t="s">
        <v>86</v>
      </c>
      <c r="AY156" s="46" t="s">
        <v>198</v>
      </c>
    </row>
    <row r="157" spans="2:65" s="9" customFormat="1">
      <c r="B157" s="53"/>
      <c r="D157" s="199" t="s">
        <v>207</v>
      </c>
      <c r="E157" s="54" t="s">
        <v>1</v>
      </c>
      <c r="F157" s="203" t="s">
        <v>231</v>
      </c>
      <c r="H157" s="204">
        <v>66</v>
      </c>
      <c r="L157" s="53"/>
      <c r="M157" s="55"/>
      <c r="T157" s="56"/>
      <c r="AT157" s="54" t="s">
        <v>207</v>
      </c>
      <c r="AU157" s="54" t="s">
        <v>95</v>
      </c>
      <c r="AV157" s="9" t="s">
        <v>95</v>
      </c>
      <c r="AW157" s="9" t="s">
        <v>39</v>
      </c>
      <c r="AX157" s="9" t="s">
        <v>93</v>
      </c>
      <c r="AY157" s="54" t="s">
        <v>198</v>
      </c>
    </row>
    <row r="158" spans="2:65" s="1" customFormat="1" ht="16.5" customHeight="1">
      <c r="B158" s="38"/>
      <c r="C158" s="195" t="s">
        <v>205</v>
      </c>
      <c r="D158" s="195" t="s">
        <v>200</v>
      </c>
      <c r="E158" s="196" t="s">
        <v>232</v>
      </c>
      <c r="F158" s="192" t="s">
        <v>233</v>
      </c>
      <c r="G158" s="197" t="s">
        <v>203</v>
      </c>
      <c r="H158" s="198">
        <v>22</v>
      </c>
      <c r="I158" s="161"/>
      <c r="J158" s="191">
        <f>ROUND(I158*H158,2)</f>
        <v>0</v>
      </c>
      <c r="K158" s="192" t="s">
        <v>204</v>
      </c>
      <c r="L158" s="14"/>
      <c r="M158" s="39" t="s">
        <v>1</v>
      </c>
      <c r="N158" s="40" t="s">
        <v>51</v>
      </c>
      <c r="O158" s="41">
        <v>2.5999999999999999E-2</v>
      </c>
      <c r="P158" s="41">
        <f>O158*H158</f>
        <v>0.57199999999999995</v>
      </c>
      <c r="Q158" s="41">
        <v>0</v>
      </c>
      <c r="R158" s="41">
        <f>Q158*H158</f>
        <v>0</v>
      </c>
      <c r="S158" s="41">
        <v>0.32</v>
      </c>
      <c r="T158" s="42">
        <f>S158*H158</f>
        <v>7.04</v>
      </c>
      <c r="AR158" s="43" t="s">
        <v>205</v>
      </c>
      <c r="AT158" s="43" t="s">
        <v>200</v>
      </c>
      <c r="AU158" s="43" t="s">
        <v>95</v>
      </c>
      <c r="AY158" s="11" t="s">
        <v>198</v>
      </c>
      <c r="BE158" s="44">
        <f>IF(N158="základní",J158,0)</f>
        <v>0</v>
      </c>
      <c r="BF158" s="44">
        <f>IF(N158="snížená",J158,0)</f>
        <v>0</v>
      </c>
      <c r="BG158" s="44">
        <f>IF(N158="zákl. přenesená",J158,0)</f>
        <v>0</v>
      </c>
      <c r="BH158" s="44">
        <f>IF(N158="sníž. přenesená",J158,0)</f>
        <v>0</v>
      </c>
      <c r="BI158" s="44">
        <f>IF(N158="nulová",J158,0)</f>
        <v>0</v>
      </c>
      <c r="BJ158" s="11" t="s">
        <v>93</v>
      </c>
      <c r="BK158" s="44">
        <f>ROUND(I158*H158,2)</f>
        <v>0</v>
      </c>
      <c r="BL158" s="11" t="s">
        <v>205</v>
      </c>
      <c r="BM158" s="43" t="s">
        <v>234</v>
      </c>
    </row>
    <row r="159" spans="2:65" s="9" customFormat="1">
      <c r="B159" s="53"/>
      <c r="D159" s="199" t="s">
        <v>207</v>
      </c>
      <c r="E159" s="54" t="s">
        <v>1</v>
      </c>
      <c r="F159" s="203" t="s">
        <v>235</v>
      </c>
      <c r="H159" s="204">
        <v>10</v>
      </c>
      <c r="L159" s="53"/>
      <c r="M159" s="55"/>
      <c r="T159" s="56"/>
      <c r="AT159" s="54" t="s">
        <v>207</v>
      </c>
      <c r="AU159" s="54" t="s">
        <v>95</v>
      </c>
      <c r="AV159" s="9" t="s">
        <v>95</v>
      </c>
      <c r="AW159" s="9" t="s">
        <v>39</v>
      </c>
      <c r="AX159" s="9" t="s">
        <v>86</v>
      </c>
      <c r="AY159" s="54" t="s">
        <v>198</v>
      </c>
    </row>
    <row r="160" spans="2:65" s="9" customFormat="1">
      <c r="B160" s="53"/>
      <c r="D160" s="199" t="s">
        <v>207</v>
      </c>
      <c r="E160" s="54" t="s">
        <v>1</v>
      </c>
      <c r="F160" s="203" t="s">
        <v>236</v>
      </c>
      <c r="H160" s="204">
        <v>12</v>
      </c>
      <c r="L160" s="53"/>
      <c r="M160" s="55"/>
      <c r="T160" s="56"/>
      <c r="AT160" s="54" t="s">
        <v>207</v>
      </c>
      <c r="AU160" s="54" t="s">
        <v>95</v>
      </c>
      <c r="AV160" s="9" t="s">
        <v>95</v>
      </c>
      <c r="AW160" s="9" t="s">
        <v>39</v>
      </c>
      <c r="AX160" s="9" t="s">
        <v>86</v>
      </c>
      <c r="AY160" s="54" t="s">
        <v>198</v>
      </c>
    </row>
    <row r="161" spans="2:65" s="7" customFormat="1">
      <c r="B161" s="45"/>
      <c r="D161" s="199" t="s">
        <v>207</v>
      </c>
      <c r="E161" s="46" t="s">
        <v>1</v>
      </c>
      <c r="F161" s="200" t="s">
        <v>237</v>
      </c>
      <c r="H161" s="46" t="s">
        <v>1</v>
      </c>
      <c r="L161" s="45"/>
      <c r="M161" s="47"/>
      <c r="T161" s="48"/>
      <c r="AT161" s="46" t="s">
        <v>207</v>
      </c>
      <c r="AU161" s="46" t="s">
        <v>95</v>
      </c>
      <c r="AV161" s="7" t="s">
        <v>93</v>
      </c>
      <c r="AW161" s="7" t="s">
        <v>39</v>
      </c>
      <c r="AX161" s="7" t="s">
        <v>86</v>
      </c>
      <c r="AY161" s="46" t="s">
        <v>198</v>
      </c>
    </row>
    <row r="162" spans="2:65" s="10" customFormat="1">
      <c r="B162" s="57"/>
      <c r="D162" s="199" t="s">
        <v>207</v>
      </c>
      <c r="E162" s="58" t="s">
        <v>1</v>
      </c>
      <c r="F162" s="205" t="s">
        <v>220</v>
      </c>
      <c r="H162" s="206">
        <v>22</v>
      </c>
      <c r="L162" s="57"/>
      <c r="M162" s="59"/>
      <c r="T162" s="60"/>
      <c r="AT162" s="58" t="s">
        <v>207</v>
      </c>
      <c r="AU162" s="58" t="s">
        <v>95</v>
      </c>
      <c r="AV162" s="10" t="s">
        <v>205</v>
      </c>
      <c r="AW162" s="10" t="s">
        <v>39</v>
      </c>
      <c r="AX162" s="10" t="s">
        <v>93</v>
      </c>
      <c r="AY162" s="58" t="s">
        <v>198</v>
      </c>
    </row>
    <row r="163" spans="2:65" s="1" customFormat="1" ht="16.5" customHeight="1">
      <c r="B163" s="38"/>
      <c r="C163" s="195" t="s">
        <v>238</v>
      </c>
      <c r="D163" s="195" t="s">
        <v>200</v>
      </c>
      <c r="E163" s="196" t="s">
        <v>239</v>
      </c>
      <c r="F163" s="192" t="s">
        <v>240</v>
      </c>
      <c r="G163" s="197" t="s">
        <v>203</v>
      </c>
      <c r="H163" s="198">
        <v>10</v>
      </c>
      <c r="I163" s="161"/>
      <c r="J163" s="191">
        <f>ROUND(I163*H163,2)</f>
        <v>0</v>
      </c>
      <c r="K163" s="192" t="s">
        <v>204</v>
      </c>
      <c r="L163" s="14"/>
      <c r="M163" s="39" t="s">
        <v>1</v>
      </c>
      <c r="N163" s="40" t="s">
        <v>51</v>
      </c>
      <c r="O163" s="41">
        <v>1.35</v>
      </c>
      <c r="P163" s="41">
        <f>O163*H163</f>
        <v>13.5</v>
      </c>
      <c r="Q163" s="41">
        <v>0</v>
      </c>
      <c r="R163" s="41">
        <f>Q163*H163</f>
        <v>0</v>
      </c>
      <c r="S163" s="41">
        <v>0.32500000000000001</v>
      </c>
      <c r="T163" s="42">
        <f>S163*H163</f>
        <v>3.25</v>
      </c>
      <c r="AR163" s="43" t="s">
        <v>205</v>
      </c>
      <c r="AT163" s="43" t="s">
        <v>200</v>
      </c>
      <c r="AU163" s="43" t="s">
        <v>95</v>
      </c>
      <c r="AY163" s="11" t="s">
        <v>198</v>
      </c>
      <c r="BE163" s="44">
        <f>IF(N163="základní",J163,0)</f>
        <v>0</v>
      </c>
      <c r="BF163" s="44">
        <f>IF(N163="snížená",J163,0)</f>
        <v>0</v>
      </c>
      <c r="BG163" s="44">
        <f>IF(N163="zákl. přenesená",J163,0)</f>
        <v>0</v>
      </c>
      <c r="BH163" s="44">
        <f>IF(N163="sníž. přenesená",J163,0)</f>
        <v>0</v>
      </c>
      <c r="BI163" s="44">
        <f>IF(N163="nulová",J163,0)</f>
        <v>0</v>
      </c>
      <c r="BJ163" s="11" t="s">
        <v>93</v>
      </c>
      <c r="BK163" s="44">
        <f>ROUND(I163*H163,2)</f>
        <v>0</v>
      </c>
      <c r="BL163" s="11" t="s">
        <v>205</v>
      </c>
      <c r="BM163" s="43" t="s">
        <v>241</v>
      </c>
    </row>
    <row r="164" spans="2:65" s="7" customFormat="1">
      <c r="B164" s="45"/>
      <c r="D164" s="199" t="s">
        <v>207</v>
      </c>
      <c r="E164" s="46" t="s">
        <v>1</v>
      </c>
      <c r="F164" s="200" t="s">
        <v>242</v>
      </c>
      <c r="H164" s="46" t="s">
        <v>1</v>
      </c>
      <c r="L164" s="45"/>
      <c r="M164" s="47"/>
      <c r="T164" s="48"/>
      <c r="AT164" s="46" t="s">
        <v>207</v>
      </c>
      <c r="AU164" s="46" t="s">
        <v>95</v>
      </c>
      <c r="AV164" s="7" t="s">
        <v>93</v>
      </c>
      <c r="AW164" s="7" t="s">
        <v>39</v>
      </c>
      <c r="AX164" s="7" t="s">
        <v>86</v>
      </c>
      <c r="AY164" s="46" t="s">
        <v>198</v>
      </c>
    </row>
    <row r="165" spans="2:65" s="7" customFormat="1">
      <c r="B165" s="45"/>
      <c r="D165" s="199" t="s">
        <v>207</v>
      </c>
      <c r="E165" s="46" t="s">
        <v>1</v>
      </c>
      <c r="F165" s="200" t="s">
        <v>243</v>
      </c>
      <c r="H165" s="46" t="s">
        <v>1</v>
      </c>
      <c r="L165" s="45"/>
      <c r="M165" s="47"/>
      <c r="T165" s="48"/>
      <c r="AT165" s="46" t="s">
        <v>207</v>
      </c>
      <c r="AU165" s="46" t="s">
        <v>95</v>
      </c>
      <c r="AV165" s="7" t="s">
        <v>93</v>
      </c>
      <c r="AW165" s="7" t="s">
        <v>39</v>
      </c>
      <c r="AX165" s="7" t="s">
        <v>86</v>
      </c>
      <c r="AY165" s="46" t="s">
        <v>198</v>
      </c>
    </row>
    <row r="166" spans="2:65" s="9" customFormat="1">
      <c r="B166" s="53"/>
      <c r="D166" s="199" t="s">
        <v>207</v>
      </c>
      <c r="E166" s="54" t="s">
        <v>1</v>
      </c>
      <c r="F166" s="203" t="s">
        <v>133</v>
      </c>
      <c r="H166" s="204">
        <v>10</v>
      </c>
      <c r="L166" s="53"/>
      <c r="M166" s="55"/>
      <c r="T166" s="56"/>
      <c r="AT166" s="54" t="s">
        <v>207</v>
      </c>
      <c r="AU166" s="54" t="s">
        <v>95</v>
      </c>
      <c r="AV166" s="9" t="s">
        <v>95</v>
      </c>
      <c r="AW166" s="9" t="s">
        <v>39</v>
      </c>
      <c r="AX166" s="9" t="s">
        <v>86</v>
      </c>
      <c r="AY166" s="54" t="s">
        <v>198</v>
      </c>
    </row>
    <row r="167" spans="2:65" s="10" customFormat="1">
      <c r="B167" s="57"/>
      <c r="D167" s="199" t="s">
        <v>207</v>
      </c>
      <c r="E167" s="58" t="s">
        <v>135</v>
      </c>
      <c r="F167" s="205" t="s">
        <v>220</v>
      </c>
      <c r="H167" s="206">
        <v>10</v>
      </c>
      <c r="L167" s="57"/>
      <c r="M167" s="59"/>
      <c r="T167" s="60"/>
      <c r="AT167" s="58" t="s">
        <v>207</v>
      </c>
      <c r="AU167" s="58" t="s">
        <v>95</v>
      </c>
      <c r="AV167" s="10" t="s">
        <v>205</v>
      </c>
      <c r="AW167" s="10" t="s">
        <v>39</v>
      </c>
      <c r="AX167" s="10" t="s">
        <v>93</v>
      </c>
      <c r="AY167" s="58" t="s">
        <v>198</v>
      </c>
    </row>
    <row r="168" spans="2:65" s="1" customFormat="1" ht="16.5" customHeight="1">
      <c r="B168" s="38"/>
      <c r="C168" s="195" t="s">
        <v>244</v>
      </c>
      <c r="D168" s="195" t="s">
        <v>200</v>
      </c>
      <c r="E168" s="196" t="s">
        <v>245</v>
      </c>
      <c r="F168" s="192" t="s">
        <v>246</v>
      </c>
      <c r="G168" s="197" t="s">
        <v>203</v>
      </c>
      <c r="H168" s="198">
        <v>10</v>
      </c>
      <c r="I168" s="161"/>
      <c r="J168" s="191">
        <f>ROUND(I168*H168,2)</f>
        <v>0</v>
      </c>
      <c r="K168" s="192" t="s">
        <v>204</v>
      </c>
      <c r="L168" s="14"/>
      <c r="M168" s="39" t="s">
        <v>1</v>
      </c>
      <c r="N168" s="40" t="s">
        <v>51</v>
      </c>
      <c r="O168" s="41">
        <v>0.22</v>
      </c>
      <c r="P168" s="41">
        <f>O168*H168</f>
        <v>2.2000000000000002</v>
      </c>
      <c r="Q168" s="41">
        <v>0</v>
      </c>
      <c r="R168" s="41">
        <f>Q168*H168</f>
        <v>0</v>
      </c>
      <c r="S168" s="41">
        <v>9.8000000000000004E-2</v>
      </c>
      <c r="T168" s="42">
        <f>S168*H168</f>
        <v>0.98</v>
      </c>
      <c r="AR168" s="43" t="s">
        <v>205</v>
      </c>
      <c r="AT168" s="43" t="s">
        <v>200</v>
      </c>
      <c r="AU168" s="43" t="s">
        <v>95</v>
      </c>
      <c r="AY168" s="11" t="s">
        <v>198</v>
      </c>
      <c r="BE168" s="44">
        <f>IF(N168="základní",J168,0)</f>
        <v>0</v>
      </c>
      <c r="BF168" s="44">
        <f>IF(N168="snížená",J168,0)</f>
        <v>0</v>
      </c>
      <c r="BG168" s="44">
        <f>IF(N168="zákl. přenesená",J168,0)</f>
        <v>0</v>
      </c>
      <c r="BH168" s="44">
        <f>IF(N168="sníž. přenesená",J168,0)</f>
        <v>0</v>
      </c>
      <c r="BI168" s="44">
        <f>IF(N168="nulová",J168,0)</f>
        <v>0</v>
      </c>
      <c r="BJ168" s="11" t="s">
        <v>93</v>
      </c>
      <c r="BK168" s="44">
        <f>ROUND(I168*H168,2)</f>
        <v>0</v>
      </c>
      <c r="BL168" s="11" t="s">
        <v>205</v>
      </c>
      <c r="BM168" s="43" t="s">
        <v>247</v>
      </c>
    </row>
    <row r="169" spans="2:65" s="7" customFormat="1">
      <c r="B169" s="45"/>
      <c r="D169" s="199" t="s">
        <v>207</v>
      </c>
      <c r="E169" s="46" t="s">
        <v>1</v>
      </c>
      <c r="F169" s="200" t="s">
        <v>248</v>
      </c>
      <c r="H169" s="46" t="s">
        <v>1</v>
      </c>
      <c r="L169" s="45"/>
      <c r="M169" s="47"/>
      <c r="T169" s="48"/>
      <c r="AT169" s="46" t="s">
        <v>207</v>
      </c>
      <c r="AU169" s="46" t="s">
        <v>95</v>
      </c>
      <c r="AV169" s="7" t="s">
        <v>93</v>
      </c>
      <c r="AW169" s="7" t="s">
        <v>39</v>
      </c>
      <c r="AX169" s="7" t="s">
        <v>86</v>
      </c>
      <c r="AY169" s="46" t="s">
        <v>198</v>
      </c>
    </row>
    <row r="170" spans="2:65" s="7" customFormat="1">
      <c r="B170" s="45"/>
      <c r="D170" s="199" t="s">
        <v>207</v>
      </c>
      <c r="E170" s="46" t="s">
        <v>1</v>
      </c>
      <c r="F170" s="200" t="s">
        <v>249</v>
      </c>
      <c r="H170" s="46" t="s">
        <v>1</v>
      </c>
      <c r="L170" s="45"/>
      <c r="M170" s="47"/>
      <c r="T170" s="48"/>
      <c r="AT170" s="46" t="s">
        <v>207</v>
      </c>
      <c r="AU170" s="46" t="s">
        <v>95</v>
      </c>
      <c r="AV170" s="7" t="s">
        <v>93</v>
      </c>
      <c r="AW170" s="7" t="s">
        <v>39</v>
      </c>
      <c r="AX170" s="7" t="s">
        <v>86</v>
      </c>
      <c r="AY170" s="46" t="s">
        <v>198</v>
      </c>
    </row>
    <row r="171" spans="2:65" s="7" customFormat="1">
      <c r="B171" s="45"/>
      <c r="D171" s="199" t="s">
        <v>207</v>
      </c>
      <c r="E171" s="46" t="s">
        <v>1</v>
      </c>
      <c r="F171" s="200" t="s">
        <v>250</v>
      </c>
      <c r="H171" s="46" t="s">
        <v>1</v>
      </c>
      <c r="L171" s="45"/>
      <c r="M171" s="47"/>
      <c r="T171" s="48"/>
      <c r="AT171" s="46" t="s">
        <v>207</v>
      </c>
      <c r="AU171" s="46" t="s">
        <v>95</v>
      </c>
      <c r="AV171" s="7" t="s">
        <v>93</v>
      </c>
      <c r="AW171" s="7" t="s">
        <v>39</v>
      </c>
      <c r="AX171" s="7" t="s">
        <v>86</v>
      </c>
      <c r="AY171" s="46" t="s">
        <v>198</v>
      </c>
    </row>
    <row r="172" spans="2:65" s="9" customFormat="1">
      <c r="B172" s="53"/>
      <c r="D172" s="199" t="s">
        <v>207</v>
      </c>
      <c r="E172" s="54" t="s">
        <v>1</v>
      </c>
      <c r="F172" s="203" t="s">
        <v>251</v>
      </c>
      <c r="H172" s="204">
        <v>10</v>
      </c>
      <c r="L172" s="53"/>
      <c r="M172" s="55"/>
      <c r="T172" s="56"/>
      <c r="AT172" s="54" t="s">
        <v>207</v>
      </c>
      <c r="AU172" s="54" t="s">
        <v>95</v>
      </c>
      <c r="AV172" s="9" t="s">
        <v>95</v>
      </c>
      <c r="AW172" s="9" t="s">
        <v>39</v>
      </c>
      <c r="AX172" s="9" t="s">
        <v>86</v>
      </c>
      <c r="AY172" s="54" t="s">
        <v>198</v>
      </c>
    </row>
    <row r="173" spans="2:65" s="8" customFormat="1">
      <c r="B173" s="49"/>
      <c r="D173" s="199" t="s">
        <v>207</v>
      </c>
      <c r="E173" s="50" t="s">
        <v>133</v>
      </c>
      <c r="F173" s="201" t="s">
        <v>252</v>
      </c>
      <c r="H173" s="202">
        <v>10</v>
      </c>
      <c r="L173" s="49"/>
      <c r="M173" s="51"/>
      <c r="T173" s="52"/>
      <c r="AT173" s="50" t="s">
        <v>207</v>
      </c>
      <c r="AU173" s="50" t="s">
        <v>95</v>
      </c>
      <c r="AV173" s="8" t="s">
        <v>217</v>
      </c>
      <c r="AW173" s="8" t="s">
        <v>39</v>
      </c>
      <c r="AX173" s="8" t="s">
        <v>86</v>
      </c>
      <c r="AY173" s="50" t="s">
        <v>198</v>
      </c>
    </row>
    <row r="174" spans="2:65" s="10" customFormat="1">
      <c r="B174" s="57"/>
      <c r="D174" s="199" t="s">
        <v>207</v>
      </c>
      <c r="E174" s="58" t="s">
        <v>1</v>
      </c>
      <c r="F174" s="205" t="s">
        <v>220</v>
      </c>
      <c r="H174" s="206">
        <v>10</v>
      </c>
      <c r="L174" s="57"/>
      <c r="M174" s="59"/>
      <c r="T174" s="60"/>
      <c r="AT174" s="58" t="s">
        <v>207</v>
      </c>
      <c r="AU174" s="58" t="s">
        <v>95</v>
      </c>
      <c r="AV174" s="10" t="s">
        <v>205</v>
      </c>
      <c r="AW174" s="10" t="s">
        <v>39</v>
      </c>
      <c r="AX174" s="10" t="s">
        <v>93</v>
      </c>
      <c r="AY174" s="58" t="s">
        <v>198</v>
      </c>
    </row>
    <row r="175" spans="2:65" s="1" customFormat="1" ht="16.5" customHeight="1">
      <c r="B175" s="38"/>
      <c r="C175" s="195" t="s">
        <v>253</v>
      </c>
      <c r="D175" s="195" t="s">
        <v>200</v>
      </c>
      <c r="E175" s="196" t="s">
        <v>254</v>
      </c>
      <c r="F175" s="192" t="s">
        <v>255</v>
      </c>
      <c r="G175" s="197" t="s">
        <v>203</v>
      </c>
      <c r="H175" s="198">
        <v>53.7</v>
      </c>
      <c r="I175" s="161"/>
      <c r="J175" s="191">
        <f>ROUND(I175*H175,2)</f>
        <v>0</v>
      </c>
      <c r="K175" s="192" t="s">
        <v>204</v>
      </c>
      <c r="L175" s="14"/>
      <c r="M175" s="39" t="s">
        <v>1</v>
      </c>
      <c r="N175" s="40" t="s">
        <v>51</v>
      </c>
      <c r="O175" s="41">
        <v>0.68799999999999994</v>
      </c>
      <c r="P175" s="41">
        <f>O175*H175</f>
        <v>36.945599999999999</v>
      </c>
      <c r="Q175" s="41">
        <v>0</v>
      </c>
      <c r="R175" s="41">
        <f>Q175*H175</f>
        <v>0</v>
      </c>
      <c r="S175" s="41">
        <v>0.316</v>
      </c>
      <c r="T175" s="42">
        <f>S175*H175</f>
        <v>16.969200000000001</v>
      </c>
      <c r="AR175" s="43" t="s">
        <v>205</v>
      </c>
      <c r="AT175" s="43" t="s">
        <v>200</v>
      </c>
      <c r="AU175" s="43" t="s">
        <v>95</v>
      </c>
      <c r="AY175" s="11" t="s">
        <v>198</v>
      </c>
      <c r="BE175" s="44">
        <f>IF(N175="základní",J175,0)</f>
        <v>0</v>
      </c>
      <c r="BF175" s="44">
        <f>IF(N175="snížená",J175,0)</f>
        <v>0</v>
      </c>
      <c r="BG175" s="44">
        <f>IF(N175="zákl. přenesená",J175,0)</f>
        <v>0</v>
      </c>
      <c r="BH175" s="44">
        <f>IF(N175="sníž. přenesená",J175,0)</f>
        <v>0</v>
      </c>
      <c r="BI175" s="44">
        <f>IF(N175="nulová",J175,0)</f>
        <v>0</v>
      </c>
      <c r="BJ175" s="11" t="s">
        <v>93</v>
      </c>
      <c r="BK175" s="44">
        <f>ROUND(I175*H175,2)</f>
        <v>0</v>
      </c>
      <c r="BL175" s="11" t="s">
        <v>205</v>
      </c>
      <c r="BM175" s="43" t="s">
        <v>256</v>
      </c>
    </row>
    <row r="176" spans="2:65" s="7" customFormat="1">
      <c r="B176" s="45"/>
      <c r="D176" s="199" t="s">
        <v>207</v>
      </c>
      <c r="E176" s="46" t="s">
        <v>1</v>
      </c>
      <c r="F176" s="200" t="s">
        <v>257</v>
      </c>
      <c r="H176" s="46" t="s">
        <v>1</v>
      </c>
      <c r="L176" s="45"/>
      <c r="M176" s="47"/>
      <c r="T176" s="48"/>
      <c r="AT176" s="46" t="s">
        <v>207</v>
      </c>
      <c r="AU176" s="46" t="s">
        <v>95</v>
      </c>
      <c r="AV176" s="7" t="s">
        <v>93</v>
      </c>
      <c r="AW176" s="7" t="s">
        <v>39</v>
      </c>
      <c r="AX176" s="7" t="s">
        <v>86</v>
      </c>
      <c r="AY176" s="46" t="s">
        <v>198</v>
      </c>
    </row>
    <row r="177" spans="2:65" s="7" customFormat="1">
      <c r="B177" s="45"/>
      <c r="D177" s="199" t="s">
        <v>207</v>
      </c>
      <c r="E177" s="46" t="s">
        <v>1</v>
      </c>
      <c r="F177" s="200" t="s">
        <v>258</v>
      </c>
      <c r="H177" s="46" t="s">
        <v>1</v>
      </c>
      <c r="L177" s="45"/>
      <c r="M177" s="47"/>
      <c r="T177" s="48"/>
      <c r="AT177" s="46" t="s">
        <v>207</v>
      </c>
      <c r="AU177" s="46" t="s">
        <v>95</v>
      </c>
      <c r="AV177" s="7" t="s">
        <v>93</v>
      </c>
      <c r="AW177" s="7" t="s">
        <v>39</v>
      </c>
      <c r="AX177" s="7" t="s">
        <v>86</v>
      </c>
      <c r="AY177" s="46" t="s">
        <v>198</v>
      </c>
    </row>
    <row r="178" spans="2:65" s="9" customFormat="1">
      <c r="B178" s="53"/>
      <c r="D178" s="199" t="s">
        <v>207</v>
      </c>
      <c r="E178" s="54" t="s">
        <v>1</v>
      </c>
      <c r="F178" s="203" t="s">
        <v>1071</v>
      </c>
      <c r="H178" s="204">
        <v>63</v>
      </c>
      <c r="L178" s="53"/>
      <c r="M178" s="55"/>
      <c r="T178" s="56"/>
      <c r="AT178" s="54" t="s">
        <v>207</v>
      </c>
      <c r="AU178" s="54" t="s">
        <v>95</v>
      </c>
      <c r="AV178" s="9" t="s">
        <v>95</v>
      </c>
      <c r="AW178" s="9" t="s">
        <v>39</v>
      </c>
      <c r="AX178" s="9" t="s">
        <v>86</v>
      </c>
      <c r="AY178" s="54" t="s">
        <v>198</v>
      </c>
    </row>
    <row r="179" spans="2:65" s="7" customFormat="1">
      <c r="B179" s="45"/>
      <c r="D179" s="199" t="s">
        <v>207</v>
      </c>
      <c r="E179" s="46" t="s">
        <v>1</v>
      </c>
      <c r="F179" s="200" t="s">
        <v>259</v>
      </c>
      <c r="H179" s="46" t="s">
        <v>1</v>
      </c>
      <c r="L179" s="45"/>
      <c r="M179" s="47"/>
      <c r="T179" s="48"/>
      <c r="AT179" s="46" t="s">
        <v>207</v>
      </c>
      <c r="AU179" s="46" t="s">
        <v>95</v>
      </c>
      <c r="AV179" s="7" t="s">
        <v>93</v>
      </c>
      <c r="AW179" s="7" t="s">
        <v>39</v>
      </c>
      <c r="AX179" s="7" t="s">
        <v>86</v>
      </c>
      <c r="AY179" s="46" t="s">
        <v>198</v>
      </c>
    </row>
    <row r="180" spans="2:65" s="9" customFormat="1">
      <c r="B180" s="53"/>
      <c r="D180" s="199" t="s">
        <v>207</v>
      </c>
      <c r="E180" s="54" t="s">
        <v>1</v>
      </c>
      <c r="F180" s="203">
        <f>-(0.1+0.05)*62</f>
        <v>-9.3000000000000007</v>
      </c>
      <c r="H180" s="204">
        <v>-9.3000000000000007</v>
      </c>
      <c r="L180" s="53"/>
      <c r="M180" s="55"/>
      <c r="T180" s="56"/>
      <c r="AT180" s="54" t="s">
        <v>207</v>
      </c>
      <c r="AU180" s="54" t="s">
        <v>95</v>
      </c>
      <c r="AV180" s="9" t="s">
        <v>95</v>
      </c>
      <c r="AW180" s="9" t="s">
        <v>39</v>
      </c>
      <c r="AX180" s="9" t="s">
        <v>86</v>
      </c>
      <c r="AY180" s="54" t="s">
        <v>198</v>
      </c>
    </row>
    <row r="181" spans="2:65" s="10" customFormat="1">
      <c r="B181" s="57"/>
      <c r="D181" s="199" t="s">
        <v>207</v>
      </c>
      <c r="E181" s="58" t="s">
        <v>1</v>
      </c>
      <c r="F181" s="205" t="s">
        <v>220</v>
      </c>
      <c r="H181" s="206">
        <v>53.7</v>
      </c>
      <c r="L181" s="57"/>
      <c r="M181" s="59"/>
      <c r="T181" s="60"/>
      <c r="AT181" s="58" t="s">
        <v>207</v>
      </c>
      <c r="AU181" s="58" t="s">
        <v>95</v>
      </c>
      <c r="AV181" s="10" t="s">
        <v>205</v>
      </c>
      <c r="AW181" s="10" t="s">
        <v>39</v>
      </c>
      <c r="AX181" s="10" t="s">
        <v>93</v>
      </c>
      <c r="AY181" s="58" t="s">
        <v>198</v>
      </c>
    </row>
    <row r="182" spans="2:65" s="1" customFormat="1" ht="21.75" customHeight="1">
      <c r="B182" s="38"/>
      <c r="C182" s="195" t="s">
        <v>260</v>
      </c>
      <c r="D182" s="195" t="s">
        <v>200</v>
      </c>
      <c r="E182" s="196" t="s">
        <v>261</v>
      </c>
      <c r="F182" s="192" t="s">
        <v>262</v>
      </c>
      <c r="G182" s="197" t="s">
        <v>203</v>
      </c>
      <c r="H182" s="198">
        <v>120</v>
      </c>
      <c r="I182" s="161"/>
      <c r="J182" s="191">
        <f>ROUND(I182*H182,2)</f>
        <v>0</v>
      </c>
      <c r="K182" s="192" t="s">
        <v>204</v>
      </c>
      <c r="L182" s="14"/>
      <c r="M182" s="39" t="s">
        <v>1</v>
      </c>
      <c r="N182" s="40" t="s">
        <v>51</v>
      </c>
      <c r="O182" s="41">
        <v>0.27</v>
      </c>
      <c r="P182" s="41">
        <f>O182*H182</f>
        <v>32.400000000000006</v>
      </c>
      <c r="Q182" s="41">
        <v>0</v>
      </c>
      <c r="R182" s="41">
        <f>Q182*H182</f>
        <v>0</v>
      </c>
      <c r="S182" s="41">
        <v>0.32500000000000001</v>
      </c>
      <c r="T182" s="42">
        <f>S182*H182</f>
        <v>39</v>
      </c>
      <c r="AR182" s="43" t="s">
        <v>205</v>
      </c>
      <c r="AT182" s="43" t="s">
        <v>200</v>
      </c>
      <c r="AU182" s="43" t="s">
        <v>95</v>
      </c>
      <c r="AY182" s="11" t="s">
        <v>198</v>
      </c>
      <c r="BE182" s="44">
        <f>IF(N182="základní",J182,0)</f>
        <v>0</v>
      </c>
      <c r="BF182" s="44">
        <f>IF(N182="snížená",J182,0)</f>
        <v>0</v>
      </c>
      <c r="BG182" s="44">
        <f>IF(N182="zákl. přenesená",J182,0)</f>
        <v>0</v>
      </c>
      <c r="BH182" s="44">
        <f>IF(N182="sníž. přenesená",J182,0)</f>
        <v>0</v>
      </c>
      <c r="BI182" s="44">
        <f>IF(N182="nulová",J182,0)</f>
        <v>0</v>
      </c>
      <c r="BJ182" s="11" t="s">
        <v>93</v>
      </c>
      <c r="BK182" s="44">
        <f>ROUND(I182*H182,2)</f>
        <v>0</v>
      </c>
      <c r="BL182" s="11" t="s">
        <v>205</v>
      </c>
      <c r="BM182" s="43" t="s">
        <v>263</v>
      </c>
    </row>
    <row r="183" spans="2:65" s="7" customFormat="1">
      <c r="B183" s="45"/>
      <c r="D183" s="199" t="s">
        <v>207</v>
      </c>
      <c r="E183" s="46" t="s">
        <v>1</v>
      </c>
      <c r="F183" s="200" t="s">
        <v>1072</v>
      </c>
      <c r="H183" s="46" t="s">
        <v>1</v>
      </c>
      <c r="L183" s="45"/>
      <c r="M183" s="47"/>
      <c r="T183" s="48"/>
      <c r="AT183" s="46" t="s">
        <v>207</v>
      </c>
      <c r="AU183" s="46" t="s">
        <v>95</v>
      </c>
      <c r="AV183" s="7" t="s">
        <v>93</v>
      </c>
      <c r="AW183" s="7" t="s">
        <v>39</v>
      </c>
      <c r="AX183" s="7" t="s">
        <v>86</v>
      </c>
      <c r="AY183" s="46" t="s">
        <v>198</v>
      </c>
    </row>
    <row r="184" spans="2:65" s="9" customFormat="1">
      <c r="B184" s="53"/>
      <c r="D184" s="199" t="s">
        <v>207</v>
      </c>
      <c r="E184" s="54" t="s">
        <v>1</v>
      </c>
      <c r="F184" s="203" t="s">
        <v>265</v>
      </c>
      <c r="H184" s="204">
        <v>130</v>
      </c>
      <c r="L184" s="53"/>
      <c r="M184" s="55"/>
      <c r="T184" s="56"/>
      <c r="AT184" s="54" t="s">
        <v>207</v>
      </c>
      <c r="AU184" s="54" t="s">
        <v>95</v>
      </c>
      <c r="AV184" s="9" t="s">
        <v>95</v>
      </c>
      <c r="AW184" s="9" t="s">
        <v>39</v>
      </c>
      <c r="AX184" s="9" t="s">
        <v>86</v>
      </c>
      <c r="AY184" s="54" t="s">
        <v>198</v>
      </c>
    </row>
    <row r="185" spans="2:65" s="7" customFormat="1">
      <c r="B185" s="45"/>
      <c r="D185" s="199" t="s">
        <v>207</v>
      </c>
      <c r="E185" s="46" t="s">
        <v>1</v>
      </c>
      <c r="F185" s="200" t="s">
        <v>225</v>
      </c>
      <c r="H185" s="46" t="s">
        <v>1</v>
      </c>
      <c r="L185" s="45"/>
      <c r="M185" s="47"/>
      <c r="T185" s="48"/>
      <c r="AT185" s="46" t="s">
        <v>207</v>
      </c>
      <c r="AU185" s="46" t="s">
        <v>95</v>
      </c>
      <c r="AV185" s="7" t="s">
        <v>93</v>
      </c>
      <c r="AW185" s="7" t="s">
        <v>39</v>
      </c>
      <c r="AX185" s="7" t="s">
        <v>86</v>
      </c>
      <c r="AY185" s="46" t="s">
        <v>198</v>
      </c>
    </row>
    <row r="186" spans="2:65" s="9" customFormat="1">
      <c r="B186" s="53"/>
      <c r="D186" s="199" t="s">
        <v>207</v>
      </c>
      <c r="E186" s="54" t="s">
        <v>1</v>
      </c>
      <c r="F186" s="203" t="s">
        <v>266</v>
      </c>
      <c r="H186" s="204">
        <v>-10</v>
      </c>
      <c r="L186" s="53"/>
      <c r="M186" s="55"/>
      <c r="T186" s="56"/>
      <c r="AT186" s="54" t="s">
        <v>207</v>
      </c>
      <c r="AU186" s="54" t="s">
        <v>95</v>
      </c>
      <c r="AV186" s="9" t="s">
        <v>95</v>
      </c>
      <c r="AW186" s="9" t="s">
        <v>39</v>
      </c>
      <c r="AX186" s="9" t="s">
        <v>86</v>
      </c>
      <c r="AY186" s="54" t="s">
        <v>198</v>
      </c>
    </row>
    <row r="187" spans="2:65" s="10" customFormat="1">
      <c r="B187" s="57"/>
      <c r="D187" s="199" t="s">
        <v>207</v>
      </c>
      <c r="E187" s="58" t="s">
        <v>1</v>
      </c>
      <c r="F187" s="205" t="s">
        <v>220</v>
      </c>
      <c r="H187" s="206">
        <v>120</v>
      </c>
      <c r="L187" s="57"/>
      <c r="M187" s="59"/>
      <c r="T187" s="60"/>
      <c r="AT187" s="58" t="s">
        <v>207</v>
      </c>
      <c r="AU187" s="58" t="s">
        <v>95</v>
      </c>
      <c r="AV187" s="10" t="s">
        <v>205</v>
      </c>
      <c r="AW187" s="10" t="s">
        <v>39</v>
      </c>
      <c r="AX187" s="10" t="s">
        <v>93</v>
      </c>
      <c r="AY187" s="58" t="s">
        <v>198</v>
      </c>
    </row>
    <row r="188" spans="2:65" s="1" customFormat="1" ht="16.5" customHeight="1">
      <c r="B188" s="38"/>
      <c r="C188" s="195" t="s">
        <v>267</v>
      </c>
      <c r="D188" s="195" t="s">
        <v>200</v>
      </c>
      <c r="E188" s="196" t="s">
        <v>268</v>
      </c>
      <c r="F188" s="192" t="s">
        <v>269</v>
      </c>
      <c r="G188" s="197" t="s">
        <v>203</v>
      </c>
      <c r="H188" s="198">
        <v>30</v>
      </c>
      <c r="I188" s="161"/>
      <c r="J188" s="191">
        <f>ROUND(I188*H188,2)</f>
        <v>0</v>
      </c>
      <c r="K188" s="192" t="s">
        <v>204</v>
      </c>
      <c r="L188" s="14"/>
      <c r="M188" s="39" t="s">
        <v>1</v>
      </c>
      <c r="N188" s="40" t="s">
        <v>51</v>
      </c>
      <c r="O188" s="41">
        <v>0.374</v>
      </c>
      <c r="P188" s="41">
        <f>O188*H188</f>
        <v>11.22</v>
      </c>
      <c r="Q188" s="41">
        <v>0</v>
      </c>
      <c r="R188" s="41">
        <f>Q188*H188</f>
        <v>0</v>
      </c>
      <c r="S188" s="41">
        <v>0.33</v>
      </c>
      <c r="T188" s="42">
        <f>S188*H188</f>
        <v>9.9</v>
      </c>
      <c r="AR188" s="43" t="s">
        <v>205</v>
      </c>
      <c r="AT188" s="43" t="s">
        <v>200</v>
      </c>
      <c r="AU188" s="43" t="s">
        <v>95</v>
      </c>
      <c r="AY188" s="11" t="s">
        <v>198</v>
      </c>
      <c r="BE188" s="44">
        <f>IF(N188="základní",J188,0)</f>
        <v>0</v>
      </c>
      <c r="BF188" s="44">
        <f>IF(N188="snížená",J188,0)</f>
        <v>0</v>
      </c>
      <c r="BG188" s="44">
        <f>IF(N188="zákl. přenesená",J188,0)</f>
        <v>0</v>
      </c>
      <c r="BH188" s="44">
        <f>IF(N188="sníž. přenesená",J188,0)</f>
        <v>0</v>
      </c>
      <c r="BI188" s="44">
        <f>IF(N188="nulová",J188,0)</f>
        <v>0</v>
      </c>
      <c r="BJ188" s="11" t="s">
        <v>93</v>
      </c>
      <c r="BK188" s="44">
        <f>ROUND(I188*H188,2)</f>
        <v>0</v>
      </c>
      <c r="BL188" s="11" t="s">
        <v>205</v>
      </c>
      <c r="BM188" s="43" t="s">
        <v>270</v>
      </c>
    </row>
    <row r="189" spans="2:65" s="7" customFormat="1">
      <c r="B189" s="45"/>
      <c r="D189" s="199" t="s">
        <v>207</v>
      </c>
      <c r="E189" s="46" t="s">
        <v>1</v>
      </c>
      <c r="F189" s="200" t="s">
        <v>1073</v>
      </c>
      <c r="H189" s="46" t="s">
        <v>1</v>
      </c>
      <c r="L189" s="45"/>
      <c r="M189" s="47"/>
      <c r="T189" s="48"/>
      <c r="AT189" s="46" t="s">
        <v>207</v>
      </c>
      <c r="AU189" s="46" t="s">
        <v>95</v>
      </c>
      <c r="AV189" s="7" t="s">
        <v>93</v>
      </c>
      <c r="AW189" s="7" t="s">
        <v>39</v>
      </c>
      <c r="AX189" s="7" t="s">
        <v>86</v>
      </c>
      <c r="AY189" s="46" t="s">
        <v>198</v>
      </c>
    </row>
    <row r="190" spans="2:65" s="9" customFormat="1">
      <c r="B190" s="53"/>
      <c r="D190" s="199" t="s">
        <v>207</v>
      </c>
      <c r="E190" s="54" t="s">
        <v>1</v>
      </c>
      <c r="F190" s="203" t="s">
        <v>1065</v>
      </c>
      <c r="H190" s="204">
        <v>30</v>
      </c>
      <c r="L190" s="53"/>
      <c r="M190" s="55"/>
      <c r="T190" s="56"/>
      <c r="AT190" s="54" t="s">
        <v>207</v>
      </c>
      <c r="AU190" s="54" t="s">
        <v>95</v>
      </c>
      <c r="AV190" s="9" t="s">
        <v>95</v>
      </c>
      <c r="AW190" s="9" t="s">
        <v>39</v>
      </c>
      <c r="AX190" s="9" t="s">
        <v>86</v>
      </c>
      <c r="AY190" s="54" t="s">
        <v>198</v>
      </c>
    </row>
    <row r="191" spans="2:65" s="10" customFormat="1">
      <c r="B191" s="57"/>
      <c r="D191" s="199" t="s">
        <v>207</v>
      </c>
      <c r="E191" s="58" t="s">
        <v>1</v>
      </c>
      <c r="F191" s="205" t="s">
        <v>220</v>
      </c>
      <c r="H191" s="206">
        <v>30</v>
      </c>
      <c r="L191" s="57"/>
      <c r="M191" s="59"/>
      <c r="T191" s="60"/>
      <c r="AT191" s="58" t="s">
        <v>207</v>
      </c>
      <c r="AU191" s="58" t="s">
        <v>95</v>
      </c>
      <c r="AV191" s="10" t="s">
        <v>205</v>
      </c>
      <c r="AW191" s="10" t="s">
        <v>39</v>
      </c>
      <c r="AX191" s="10" t="s">
        <v>93</v>
      </c>
      <c r="AY191" s="58" t="s">
        <v>198</v>
      </c>
    </row>
    <row r="192" spans="2:65" s="1" customFormat="1" ht="16.5" customHeight="1">
      <c r="B192" s="38"/>
      <c r="C192" s="195" t="s">
        <v>134</v>
      </c>
      <c r="D192" s="195" t="s">
        <v>200</v>
      </c>
      <c r="E192" s="196" t="s">
        <v>271</v>
      </c>
      <c r="F192" s="192" t="s">
        <v>272</v>
      </c>
      <c r="G192" s="197" t="s">
        <v>203</v>
      </c>
      <c r="H192" s="198">
        <v>120</v>
      </c>
      <c r="I192" s="161"/>
      <c r="J192" s="191">
        <f>ROUND(I192*H192,2)</f>
        <v>0</v>
      </c>
      <c r="K192" s="192" t="s">
        <v>204</v>
      </c>
      <c r="L192" s="14"/>
      <c r="M192" s="39" t="s">
        <v>1</v>
      </c>
      <c r="N192" s="40" t="s">
        <v>51</v>
      </c>
      <c r="O192" s="41">
        <v>0.08</v>
      </c>
      <c r="P192" s="41">
        <f>O192*H192</f>
        <v>9.6</v>
      </c>
      <c r="Q192" s="41">
        <v>0</v>
      </c>
      <c r="R192" s="41">
        <f>Q192*H192</f>
        <v>0</v>
      </c>
      <c r="S192" s="41">
        <v>9.8000000000000004E-2</v>
      </c>
      <c r="T192" s="42">
        <f>S192*H192</f>
        <v>11.76</v>
      </c>
      <c r="AR192" s="43" t="s">
        <v>205</v>
      </c>
      <c r="AT192" s="43" t="s">
        <v>200</v>
      </c>
      <c r="AU192" s="43" t="s">
        <v>95</v>
      </c>
      <c r="AY192" s="11" t="s">
        <v>198</v>
      </c>
      <c r="BE192" s="44">
        <f>IF(N192="základní",J192,0)</f>
        <v>0</v>
      </c>
      <c r="BF192" s="44">
        <f>IF(N192="snížená",J192,0)</f>
        <v>0</v>
      </c>
      <c r="BG192" s="44">
        <f>IF(N192="zákl. přenesená",J192,0)</f>
        <v>0</v>
      </c>
      <c r="BH192" s="44">
        <f>IF(N192="sníž. přenesená",J192,0)</f>
        <v>0</v>
      </c>
      <c r="BI192" s="44">
        <f>IF(N192="nulová",J192,0)</f>
        <v>0</v>
      </c>
      <c r="BJ192" s="11" t="s">
        <v>93</v>
      </c>
      <c r="BK192" s="44">
        <f>ROUND(I192*H192,2)</f>
        <v>0</v>
      </c>
      <c r="BL192" s="11" t="s">
        <v>205</v>
      </c>
      <c r="BM192" s="43" t="s">
        <v>273</v>
      </c>
    </row>
    <row r="193" spans="2:65" s="7" customFormat="1">
      <c r="B193" s="45"/>
      <c r="D193" s="199" t="s">
        <v>207</v>
      </c>
      <c r="E193" s="46" t="s">
        <v>1</v>
      </c>
      <c r="F193" s="200" t="s">
        <v>264</v>
      </c>
      <c r="H193" s="46" t="s">
        <v>1</v>
      </c>
      <c r="L193" s="45"/>
      <c r="M193" s="47"/>
      <c r="T193" s="48"/>
      <c r="AT193" s="46" t="s">
        <v>207</v>
      </c>
      <c r="AU193" s="46" t="s">
        <v>95</v>
      </c>
      <c r="AV193" s="7" t="s">
        <v>93</v>
      </c>
      <c r="AW193" s="7" t="s">
        <v>39</v>
      </c>
      <c r="AX193" s="7" t="s">
        <v>86</v>
      </c>
      <c r="AY193" s="46" t="s">
        <v>198</v>
      </c>
    </row>
    <row r="194" spans="2:65" s="9" customFormat="1">
      <c r="B194" s="53"/>
      <c r="D194" s="199" t="s">
        <v>207</v>
      </c>
      <c r="E194" s="54" t="s">
        <v>1</v>
      </c>
      <c r="F194" s="203" t="s">
        <v>274</v>
      </c>
      <c r="H194" s="204">
        <v>130</v>
      </c>
      <c r="L194" s="53"/>
      <c r="M194" s="55"/>
      <c r="T194" s="56"/>
      <c r="AT194" s="54" t="s">
        <v>207</v>
      </c>
      <c r="AU194" s="54" t="s">
        <v>95</v>
      </c>
      <c r="AV194" s="9" t="s">
        <v>95</v>
      </c>
      <c r="AW194" s="9" t="s">
        <v>39</v>
      </c>
      <c r="AX194" s="9" t="s">
        <v>86</v>
      </c>
      <c r="AY194" s="54" t="s">
        <v>198</v>
      </c>
    </row>
    <row r="195" spans="2:65" s="7" customFormat="1">
      <c r="B195" s="45"/>
      <c r="D195" s="199" t="s">
        <v>207</v>
      </c>
      <c r="E195" s="46" t="s">
        <v>1</v>
      </c>
      <c r="F195" s="200" t="s">
        <v>225</v>
      </c>
      <c r="H195" s="46" t="s">
        <v>1</v>
      </c>
      <c r="L195" s="45"/>
      <c r="M195" s="47"/>
      <c r="T195" s="48"/>
      <c r="AT195" s="46" t="s">
        <v>207</v>
      </c>
      <c r="AU195" s="46" t="s">
        <v>95</v>
      </c>
      <c r="AV195" s="7" t="s">
        <v>93</v>
      </c>
      <c r="AW195" s="7" t="s">
        <v>39</v>
      </c>
      <c r="AX195" s="7" t="s">
        <v>86</v>
      </c>
      <c r="AY195" s="46" t="s">
        <v>198</v>
      </c>
    </row>
    <row r="196" spans="2:65" s="9" customFormat="1">
      <c r="B196" s="53"/>
      <c r="D196" s="199" t="s">
        <v>207</v>
      </c>
      <c r="E196" s="54" t="s">
        <v>1</v>
      </c>
      <c r="F196" s="203" t="s">
        <v>219</v>
      </c>
      <c r="H196" s="204">
        <v>-10</v>
      </c>
      <c r="L196" s="53"/>
      <c r="M196" s="55"/>
      <c r="T196" s="56"/>
      <c r="AT196" s="54" t="s">
        <v>207</v>
      </c>
      <c r="AU196" s="54" t="s">
        <v>95</v>
      </c>
      <c r="AV196" s="9" t="s">
        <v>95</v>
      </c>
      <c r="AW196" s="9" t="s">
        <v>39</v>
      </c>
      <c r="AX196" s="9" t="s">
        <v>86</v>
      </c>
      <c r="AY196" s="54" t="s">
        <v>198</v>
      </c>
    </row>
    <row r="197" spans="2:65" s="10" customFormat="1">
      <c r="B197" s="57"/>
      <c r="D197" s="199" t="s">
        <v>207</v>
      </c>
      <c r="E197" s="58" t="s">
        <v>1</v>
      </c>
      <c r="F197" s="205" t="s">
        <v>220</v>
      </c>
      <c r="H197" s="206">
        <v>120</v>
      </c>
      <c r="L197" s="57"/>
      <c r="M197" s="59"/>
      <c r="T197" s="60"/>
      <c r="AT197" s="58" t="s">
        <v>207</v>
      </c>
      <c r="AU197" s="58" t="s">
        <v>95</v>
      </c>
      <c r="AV197" s="10" t="s">
        <v>205</v>
      </c>
      <c r="AW197" s="10" t="s">
        <v>39</v>
      </c>
      <c r="AX197" s="10" t="s">
        <v>93</v>
      </c>
      <c r="AY197" s="58" t="s">
        <v>198</v>
      </c>
    </row>
    <row r="198" spans="2:65" s="1" customFormat="1" ht="16.5" customHeight="1">
      <c r="B198" s="38"/>
      <c r="C198" s="195" t="s">
        <v>275</v>
      </c>
      <c r="D198" s="195" t="s">
        <v>200</v>
      </c>
      <c r="E198" s="196" t="s">
        <v>276</v>
      </c>
      <c r="F198" s="192" t="s">
        <v>277</v>
      </c>
      <c r="G198" s="197" t="s">
        <v>203</v>
      </c>
      <c r="H198" s="198">
        <v>30</v>
      </c>
      <c r="I198" s="161"/>
      <c r="J198" s="191">
        <f>ROUND(I198*H198,2)</f>
        <v>0</v>
      </c>
      <c r="K198" s="192" t="s">
        <v>204</v>
      </c>
      <c r="L198" s="14"/>
      <c r="M198" s="39" t="s">
        <v>1</v>
      </c>
      <c r="N198" s="40" t="s">
        <v>51</v>
      </c>
      <c r="O198" s="41">
        <v>0.13</v>
      </c>
      <c r="P198" s="41">
        <f>O198*H198</f>
        <v>3.9000000000000004</v>
      </c>
      <c r="Q198" s="41">
        <v>0</v>
      </c>
      <c r="R198" s="41">
        <f>Q198*H198</f>
        <v>0</v>
      </c>
      <c r="S198" s="41">
        <v>0.22</v>
      </c>
      <c r="T198" s="42">
        <f>S198*H198</f>
        <v>6.6</v>
      </c>
      <c r="AR198" s="43" t="s">
        <v>205</v>
      </c>
      <c r="AT198" s="43" t="s">
        <v>200</v>
      </c>
      <c r="AU198" s="43" t="s">
        <v>95</v>
      </c>
      <c r="AY198" s="11" t="s">
        <v>198</v>
      </c>
      <c r="BE198" s="44">
        <f>IF(N198="základní",J198,0)</f>
        <v>0</v>
      </c>
      <c r="BF198" s="44">
        <f>IF(N198="snížená",J198,0)</f>
        <v>0</v>
      </c>
      <c r="BG198" s="44">
        <f>IF(N198="zákl. přenesená",J198,0)</f>
        <v>0</v>
      </c>
      <c r="BH198" s="44">
        <f>IF(N198="sníž. přenesená",J198,0)</f>
        <v>0</v>
      </c>
      <c r="BI198" s="44">
        <f>IF(N198="nulová",J198,0)</f>
        <v>0</v>
      </c>
      <c r="BJ198" s="11" t="s">
        <v>93</v>
      </c>
      <c r="BK198" s="44">
        <f>ROUND(I198*H198,2)</f>
        <v>0</v>
      </c>
      <c r="BL198" s="11" t="s">
        <v>205</v>
      </c>
      <c r="BM198" s="43" t="s">
        <v>278</v>
      </c>
    </row>
    <row r="199" spans="2:65" s="7" customFormat="1">
      <c r="B199" s="45"/>
      <c r="D199" s="199" t="s">
        <v>207</v>
      </c>
      <c r="E199" s="46" t="s">
        <v>1</v>
      </c>
      <c r="F199" s="200" t="s">
        <v>1074</v>
      </c>
      <c r="H199" s="46" t="s">
        <v>1</v>
      </c>
      <c r="L199" s="45"/>
      <c r="M199" s="47"/>
      <c r="T199" s="48"/>
      <c r="AT199" s="46" t="s">
        <v>207</v>
      </c>
      <c r="AU199" s="46" t="s">
        <v>95</v>
      </c>
      <c r="AV199" s="7" t="s">
        <v>93</v>
      </c>
      <c r="AW199" s="7" t="s">
        <v>39</v>
      </c>
      <c r="AX199" s="7" t="s">
        <v>86</v>
      </c>
      <c r="AY199" s="46" t="s">
        <v>198</v>
      </c>
    </row>
    <row r="200" spans="2:65" s="9" customFormat="1">
      <c r="B200" s="53"/>
      <c r="D200" s="199" t="s">
        <v>207</v>
      </c>
      <c r="E200" s="54" t="s">
        <v>1</v>
      </c>
      <c r="F200" s="203" t="s">
        <v>1075</v>
      </c>
      <c r="H200" s="204">
        <v>30</v>
      </c>
      <c r="L200" s="53"/>
      <c r="M200" s="55"/>
      <c r="T200" s="56"/>
      <c r="AT200" s="54" t="s">
        <v>207</v>
      </c>
      <c r="AU200" s="54" t="s">
        <v>95</v>
      </c>
      <c r="AV200" s="9" t="s">
        <v>95</v>
      </c>
      <c r="AW200" s="9" t="s">
        <v>39</v>
      </c>
      <c r="AX200" s="9" t="s">
        <v>93</v>
      </c>
      <c r="AY200" s="54" t="s">
        <v>198</v>
      </c>
    </row>
    <row r="201" spans="2:65" s="1" customFormat="1" ht="16.5" customHeight="1">
      <c r="B201" s="38"/>
      <c r="C201" s="195" t="s">
        <v>279</v>
      </c>
      <c r="D201" s="195" t="s">
        <v>200</v>
      </c>
      <c r="E201" s="196" t="s">
        <v>280</v>
      </c>
      <c r="F201" s="192" t="s">
        <v>281</v>
      </c>
      <c r="G201" s="197" t="s">
        <v>203</v>
      </c>
      <c r="H201" s="198">
        <v>39.299999999999997</v>
      </c>
      <c r="I201" s="161"/>
      <c r="J201" s="191">
        <f>ROUND(I201*H201,2)</f>
        <v>0</v>
      </c>
      <c r="K201" s="192" t="s">
        <v>204</v>
      </c>
      <c r="L201" s="14"/>
      <c r="M201" s="39" t="s">
        <v>1</v>
      </c>
      <c r="N201" s="40" t="s">
        <v>51</v>
      </c>
      <c r="O201" s="41">
        <v>0.22</v>
      </c>
      <c r="P201" s="41">
        <f>O201*H201</f>
        <v>8.645999999999999</v>
      </c>
      <c r="Q201" s="41">
        <v>0</v>
      </c>
      <c r="R201" s="41">
        <f>Q201*H201</f>
        <v>0</v>
      </c>
      <c r="S201" s="41">
        <v>0.316</v>
      </c>
      <c r="T201" s="42">
        <f>S201*H201</f>
        <v>12.418799999999999</v>
      </c>
      <c r="AR201" s="43" t="s">
        <v>205</v>
      </c>
      <c r="AT201" s="43" t="s">
        <v>200</v>
      </c>
      <c r="AU201" s="43" t="s">
        <v>95</v>
      </c>
      <c r="AY201" s="11" t="s">
        <v>198</v>
      </c>
      <c r="BE201" s="44">
        <f>IF(N201="základní",J201,0)</f>
        <v>0</v>
      </c>
      <c r="BF201" s="44">
        <f>IF(N201="snížená",J201,0)</f>
        <v>0</v>
      </c>
      <c r="BG201" s="44">
        <f>IF(N201="zákl. přenesená",J201,0)</f>
        <v>0</v>
      </c>
      <c r="BH201" s="44">
        <f>IF(N201="sníž. přenesená",J201,0)</f>
        <v>0</v>
      </c>
      <c r="BI201" s="44">
        <f>IF(N201="nulová",J201,0)</f>
        <v>0</v>
      </c>
      <c r="BJ201" s="11" t="s">
        <v>93</v>
      </c>
      <c r="BK201" s="44">
        <f>ROUND(I201*H201,2)</f>
        <v>0</v>
      </c>
      <c r="BL201" s="11" t="s">
        <v>205</v>
      </c>
      <c r="BM201" s="43" t="s">
        <v>282</v>
      </c>
    </row>
    <row r="202" spans="2:65" s="7" customFormat="1">
      <c r="B202" s="45"/>
      <c r="D202" s="199" t="s">
        <v>207</v>
      </c>
      <c r="E202" s="46" t="s">
        <v>1</v>
      </c>
      <c r="F202" s="200" t="s">
        <v>283</v>
      </c>
      <c r="H202" s="46" t="s">
        <v>1</v>
      </c>
      <c r="L202" s="45"/>
      <c r="M202" s="47"/>
      <c r="T202" s="48"/>
      <c r="AT202" s="46" t="s">
        <v>207</v>
      </c>
      <c r="AU202" s="46" t="s">
        <v>95</v>
      </c>
      <c r="AV202" s="7" t="s">
        <v>93</v>
      </c>
      <c r="AW202" s="7" t="s">
        <v>39</v>
      </c>
      <c r="AX202" s="7" t="s">
        <v>86</v>
      </c>
      <c r="AY202" s="46" t="s">
        <v>198</v>
      </c>
    </row>
    <row r="203" spans="2:65" s="9" customFormat="1">
      <c r="B203" s="53"/>
      <c r="D203" s="199" t="s">
        <v>207</v>
      </c>
      <c r="E203" s="54" t="s">
        <v>1</v>
      </c>
      <c r="F203" s="203" t="s">
        <v>1076</v>
      </c>
      <c r="H203" s="204">
        <v>30</v>
      </c>
      <c r="L203" s="53"/>
      <c r="M203" s="55"/>
      <c r="T203" s="56"/>
      <c r="AT203" s="54" t="s">
        <v>207</v>
      </c>
      <c r="AU203" s="54" t="s">
        <v>95</v>
      </c>
      <c r="AV203" s="9" t="s">
        <v>95</v>
      </c>
      <c r="AW203" s="9" t="s">
        <v>39</v>
      </c>
      <c r="AX203" s="9" t="s">
        <v>86</v>
      </c>
      <c r="AY203" s="54" t="s">
        <v>198</v>
      </c>
    </row>
    <row r="204" spans="2:65" s="8" customFormat="1">
      <c r="B204" s="49"/>
      <c r="D204" s="199" t="s">
        <v>207</v>
      </c>
      <c r="E204" s="50" t="s">
        <v>1</v>
      </c>
      <c r="F204" s="201" t="s">
        <v>252</v>
      </c>
      <c r="H204" s="202">
        <v>30</v>
      </c>
      <c r="L204" s="49"/>
      <c r="M204" s="51"/>
      <c r="T204" s="52"/>
      <c r="AT204" s="50" t="s">
        <v>207</v>
      </c>
      <c r="AU204" s="50" t="s">
        <v>95</v>
      </c>
      <c r="AV204" s="8" t="s">
        <v>217</v>
      </c>
      <c r="AW204" s="8" t="s">
        <v>39</v>
      </c>
      <c r="AX204" s="8" t="s">
        <v>86</v>
      </c>
      <c r="AY204" s="50" t="s">
        <v>198</v>
      </c>
    </row>
    <row r="205" spans="2:65" s="7" customFormat="1">
      <c r="B205" s="45"/>
      <c r="D205" s="199" t="s">
        <v>207</v>
      </c>
      <c r="E205" s="46" t="s">
        <v>1</v>
      </c>
      <c r="F205" s="200" t="s">
        <v>1077</v>
      </c>
      <c r="H205" s="46" t="s">
        <v>1</v>
      </c>
      <c r="L205" s="45"/>
      <c r="M205" s="47"/>
      <c r="T205" s="48"/>
      <c r="AT205" s="46" t="s">
        <v>207</v>
      </c>
      <c r="AU205" s="46" t="s">
        <v>95</v>
      </c>
      <c r="AV205" s="7" t="s">
        <v>93</v>
      </c>
      <c r="AW205" s="7" t="s">
        <v>39</v>
      </c>
      <c r="AX205" s="7" t="s">
        <v>86</v>
      </c>
      <c r="AY205" s="46" t="s">
        <v>198</v>
      </c>
    </row>
    <row r="206" spans="2:65" s="7" customFormat="1">
      <c r="B206" s="45"/>
      <c r="D206" s="199" t="s">
        <v>207</v>
      </c>
      <c r="E206" s="46" t="s">
        <v>1</v>
      </c>
      <c r="F206" s="200" t="s">
        <v>1078</v>
      </c>
      <c r="H206" s="46" t="s">
        <v>1</v>
      </c>
      <c r="L206" s="45"/>
      <c r="M206" s="47"/>
      <c r="T206" s="48"/>
      <c r="AT206" s="46" t="s">
        <v>207</v>
      </c>
      <c r="AU206" s="46" t="s">
        <v>95</v>
      </c>
      <c r="AV206" s="7" t="s">
        <v>93</v>
      </c>
      <c r="AW206" s="7" t="s">
        <v>39</v>
      </c>
      <c r="AX206" s="7" t="s">
        <v>86</v>
      </c>
      <c r="AY206" s="46" t="s">
        <v>198</v>
      </c>
    </row>
    <row r="207" spans="2:65" s="7" customFormat="1">
      <c r="B207" s="45"/>
      <c r="D207" s="199" t="s">
        <v>207</v>
      </c>
      <c r="E207" s="46" t="s">
        <v>1</v>
      </c>
      <c r="F207" s="200" t="s">
        <v>1079</v>
      </c>
      <c r="H207" s="46" t="s">
        <v>1</v>
      </c>
      <c r="L207" s="45"/>
      <c r="M207" s="47"/>
      <c r="T207" s="48"/>
      <c r="AT207" s="46" t="s">
        <v>207</v>
      </c>
      <c r="AU207" s="46" t="s">
        <v>95</v>
      </c>
      <c r="AV207" s="7" t="s">
        <v>93</v>
      </c>
      <c r="AW207" s="7" t="s">
        <v>39</v>
      </c>
      <c r="AX207" s="7" t="s">
        <v>86</v>
      </c>
      <c r="AY207" s="46" t="s">
        <v>198</v>
      </c>
    </row>
    <row r="208" spans="2:65" s="9" customFormat="1">
      <c r="B208" s="53"/>
      <c r="D208" s="199" t="s">
        <v>207</v>
      </c>
      <c r="E208" s="54" t="s">
        <v>1</v>
      </c>
      <c r="F208" s="203" t="s">
        <v>1080</v>
      </c>
      <c r="H208" s="204">
        <v>9.3000000000000007</v>
      </c>
      <c r="L208" s="53"/>
      <c r="M208" s="55"/>
      <c r="T208" s="56"/>
      <c r="AT208" s="54" t="s">
        <v>207</v>
      </c>
      <c r="AU208" s="54" t="s">
        <v>95</v>
      </c>
      <c r="AV208" s="9" t="s">
        <v>95</v>
      </c>
      <c r="AW208" s="9" t="s">
        <v>39</v>
      </c>
      <c r="AX208" s="9" t="s">
        <v>86</v>
      </c>
      <c r="AY208" s="54" t="s">
        <v>198</v>
      </c>
    </row>
    <row r="209" spans="2:65" s="8" customFormat="1">
      <c r="B209" s="49"/>
      <c r="D209" s="199" t="s">
        <v>207</v>
      </c>
      <c r="E209" s="50" t="s">
        <v>1</v>
      </c>
      <c r="F209" s="201" t="s">
        <v>252</v>
      </c>
      <c r="H209" s="202">
        <v>9.3000000000000007</v>
      </c>
      <c r="L209" s="49"/>
      <c r="M209" s="51"/>
      <c r="T209" s="52"/>
      <c r="AT209" s="50" t="s">
        <v>207</v>
      </c>
      <c r="AU209" s="50" t="s">
        <v>95</v>
      </c>
      <c r="AV209" s="8" t="s">
        <v>217</v>
      </c>
      <c r="AW209" s="8" t="s">
        <v>39</v>
      </c>
      <c r="AX209" s="8" t="s">
        <v>86</v>
      </c>
      <c r="AY209" s="50" t="s">
        <v>198</v>
      </c>
    </row>
    <row r="210" spans="2:65" s="10" customFormat="1">
      <c r="B210" s="57"/>
      <c r="D210" s="199" t="s">
        <v>207</v>
      </c>
      <c r="E210" s="58" t="s">
        <v>1</v>
      </c>
      <c r="F210" s="205" t="s">
        <v>220</v>
      </c>
      <c r="H210" s="206">
        <v>39.299999999999997</v>
      </c>
      <c r="L210" s="57"/>
      <c r="M210" s="59"/>
      <c r="T210" s="60"/>
      <c r="AT210" s="58" t="s">
        <v>207</v>
      </c>
      <c r="AU210" s="58" t="s">
        <v>95</v>
      </c>
      <c r="AV210" s="10" t="s">
        <v>205</v>
      </c>
      <c r="AW210" s="10" t="s">
        <v>39</v>
      </c>
      <c r="AX210" s="10" t="s">
        <v>93</v>
      </c>
      <c r="AY210" s="58" t="s">
        <v>198</v>
      </c>
    </row>
    <row r="211" spans="2:65" s="1" customFormat="1" ht="16.5" customHeight="1">
      <c r="B211" s="38"/>
      <c r="C211" s="195" t="s">
        <v>284</v>
      </c>
      <c r="D211" s="195" t="s">
        <v>200</v>
      </c>
      <c r="E211" s="196" t="s">
        <v>285</v>
      </c>
      <c r="F211" s="192" t="s">
        <v>286</v>
      </c>
      <c r="G211" s="197" t="s">
        <v>287</v>
      </c>
      <c r="H211" s="198">
        <v>3426</v>
      </c>
      <c r="I211" s="161"/>
      <c r="J211" s="191">
        <f>ROUND(I211*H211,2)</f>
        <v>0</v>
      </c>
      <c r="K211" s="192" t="s">
        <v>204</v>
      </c>
      <c r="L211" s="14"/>
      <c r="M211" s="39" t="s">
        <v>1</v>
      </c>
      <c r="N211" s="40" t="s">
        <v>51</v>
      </c>
      <c r="O211" s="41">
        <v>0.13300000000000001</v>
      </c>
      <c r="P211" s="41">
        <f>O211*H211</f>
        <v>455.65800000000002</v>
      </c>
      <c r="Q211" s="41">
        <v>0</v>
      </c>
      <c r="R211" s="41">
        <f>Q211*H211</f>
        <v>0</v>
      </c>
      <c r="S211" s="41">
        <v>0.20499999999999999</v>
      </c>
      <c r="T211" s="42">
        <f>S211*H211</f>
        <v>702.32999999999993</v>
      </c>
      <c r="AR211" s="43" t="s">
        <v>205</v>
      </c>
      <c r="AT211" s="43" t="s">
        <v>200</v>
      </c>
      <c r="AU211" s="43" t="s">
        <v>95</v>
      </c>
      <c r="AY211" s="11" t="s">
        <v>198</v>
      </c>
      <c r="BE211" s="44">
        <f>IF(N211="základní",J211,0)</f>
        <v>0</v>
      </c>
      <c r="BF211" s="44">
        <f>IF(N211="snížená",J211,0)</f>
        <v>0</v>
      </c>
      <c r="BG211" s="44">
        <f>IF(N211="zákl. přenesená",J211,0)</f>
        <v>0</v>
      </c>
      <c r="BH211" s="44">
        <f>IF(N211="sníž. přenesená",J211,0)</f>
        <v>0</v>
      </c>
      <c r="BI211" s="44">
        <f>IF(N211="nulová",J211,0)</f>
        <v>0</v>
      </c>
      <c r="BJ211" s="11" t="s">
        <v>93</v>
      </c>
      <c r="BK211" s="44">
        <f>ROUND(I211*H211,2)</f>
        <v>0</v>
      </c>
      <c r="BL211" s="11" t="s">
        <v>205</v>
      </c>
      <c r="BM211" s="43" t="s">
        <v>288</v>
      </c>
    </row>
    <row r="212" spans="2:65" s="9" customFormat="1">
      <c r="B212" s="53"/>
      <c r="D212" s="199" t="s">
        <v>207</v>
      </c>
      <c r="E212" s="54" t="s">
        <v>1</v>
      </c>
      <c r="F212" s="203" t="s">
        <v>1081</v>
      </c>
      <c r="H212" s="204">
        <v>3426</v>
      </c>
      <c r="L212" s="53"/>
      <c r="M212" s="55"/>
      <c r="T212" s="56"/>
      <c r="AT212" s="54" t="s">
        <v>207</v>
      </c>
      <c r="AU212" s="54" t="s">
        <v>95</v>
      </c>
      <c r="AV212" s="9" t="s">
        <v>95</v>
      </c>
      <c r="AW212" s="9" t="s">
        <v>39</v>
      </c>
      <c r="AX212" s="9" t="s">
        <v>86</v>
      </c>
      <c r="AY212" s="54" t="s">
        <v>198</v>
      </c>
    </row>
    <row r="213" spans="2:65" s="10" customFormat="1">
      <c r="B213" s="57"/>
      <c r="D213" s="199" t="s">
        <v>207</v>
      </c>
      <c r="E213" s="58" t="s">
        <v>1</v>
      </c>
      <c r="F213" s="205" t="s">
        <v>220</v>
      </c>
      <c r="H213" s="206">
        <v>3426</v>
      </c>
      <c r="L213" s="57"/>
      <c r="M213" s="59"/>
      <c r="T213" s="60"/>
      <c r="AT213" s="58" t="s">
        <v>207</v>
      </c>
      <c r="AU213" s="58" t="s">
        <v>95</v>
      </c>
      <c r="AV213" s="10" t="s">
        <v>205</v>
      </c>
      <c r="AW213" s="10" t="s">
        <v>39</v>
      </c>
      <c r="AX213" s="10" t="s">
        <v>93</v>
      </c>
      <c r="AY213" s="58" t="s">
        <v>198</v>
      </c>
    </row>
    <row r="214" spans="2:65" s="1" customFormat="1" ht="16.5" customHeight="1">
      <c r="B214" s="38"/>
      <c r="C214" s="195" t="s">
        <v>289</v>
      </c>
      <c r="D214" s="195" t="s">
        <v>200</v>
      </c>
      <c r="E214" s="196" t="s">
        <v>290</v>
      </c>
      <c r="F214" s="192" t="s">
        <v>291</v>
      </c>
      <c r="G214" s="197" t="s">
        <v>292</v>
      </c>
      <c r="H214" s="198">
        <v>87.399000000000001</v>
      </c>
      <c r="I214" s="161"/>
      <c r="J214" s="191">
        <f>ROUND(I214*H214,2)</f>
        <v>0</v>
      </c>
      <c r="K214" s="192" t="s">
        <v>204</v>
      </c>
      <c r="L214" s="14"/>
      <c r="M214" s="39" t="s">
        <v>1</v>
      </c>
      <c r="N214" s="40" t="s">
        <v>51</v>
      </c>
      <c r="O214" s="41">
        <v>3.1480000000000001</v>
      </c>
      <c r="P214" s="41">
        <f>O214*H214</f>
        <v>275.13205199999999</v>
      </c>
      <c r="Q214" s="41">
        <v>0</v>
      </c>
      <c r="R214" s="41">
        <f>Q214*H214</f>
        <v>0</v>
      </c>
      <c r="S214" s="41">
        <v>0</v>
      </c>
      <c r="T214" s="42">
        <f>S214*H214</f>
        <v>0</v>
      </c>
      <c r="AR214" s="43" t="s">
        <v>205</v>
      </c>
      <c r="AT214" s="43" t="s">
        <v>200</v>
      </c>
      <c r="AU214" s="43" t="s">
        <v>95</v>
      </c>
      <c r="AY214" s="11" t="s">
        <v>198</v>
      </c>
      <c r="BE214" s="44">
        <f>IF(N214="základní",J214,0)</f>
        <v>0</v>
      </c>
      <c r="BF214" s="44">
        <f>IF(N214="snížená",J214,0)</f>
        <v>0</v>
      </c>
      <c r="BG214" s="44">
        <f>IF(N214="zákl. přenesená",J214,0)</f>
        <v>0</v>
      </c>
      <c r="BH214" s="44">
        <f>IF(N214="sníž. přenesená",J214,0)</f>
        <v>0</v>
      </c>
      <c r="BI214" s="44">
        <f>IF(N214="nulová",J214,0)</f>
        <v>0</v>
      </c>
      <c r="BJ214" s="11" t="s">
        <v>93</v>
      </c>
      <c r="BK214" s="44">
        <f>ROUND(I214*H214,2)</f>
        <v>0</v>
      </c>
      <c r="BL214" s="11" t="s">
        <v>205</v>
      </c>
      <c r="BM214" s="43" t="s">
        <v>293</v>
      </c>
    </row>
    <row r="215" spans="2:65" s="7" customFormat="1">
      <c r="B215" s="45"/>
      <c r="D215" s="199" t="s">
        <v>207</v>
      </c>
      <c r="E215" s="46" t="s">
        <v>1</v>
      </c>
      <c r="F215" s="200" t="s">
        <v>294</v>
      </c>
      <c r="H215" s="46" t="s">
        <v>1</v>
      </c>
      <c r="L215" s="45"/>
      <c r="M215" s="47"/>
      <c r="T215" s="48"/>
      <c r="AT215" s="46" t="s">
        <v>207</v>
      </c>
      <c r="AU215" s="46" t="s">
        <v>95</v>
      </c>
      <c r="AV215" s="7" t="s">
        <v>93</v>
      </c>
      <c r="AW215" s="7" t="s">
        <v>39</v>
      </c>
      <c r="AX215" s="7" t="s">
        <v>86</v>
      </c>
      <c r="AY215" s="46" t="s">
        <v>198</v>
      </c>
    </row>
    <row r="216" spans="2:65" s="9" customFormat="1">
      <c r="B216" s="53"/>
      <c r="D216" s="199" t="s">
        <v>207</v>
      </c>
      <c r="E216" s="54" t="s">
        <v>1</v>
      </c>
      <c r="F216" s="203" t="s">
        <v>295</v>
      </c>
      <c r="H216" s="204">
        <v>29.056000000000001</v>
      </c>
      <c r="L216" s="53"/>
      <c r="M216" s="55"/>
      <c r="T216" s="56"/>
      <c r="AT216" s="54" t="s">
        <v>207</v>
      </c>
      <c r="AU216" s="54" t="s">
        <v>95</v>
      </c>
      <c r="AV216" s="9" t="s">
        <v>95</v>
      </c>
      <c r="AW216" s="9" t="s">
        <v>39</v>
      </c>
      <c r="AX216" s="9" t="s">
        <v>86</v>
      </c>
      <c r="AY216" s="54" t="s">
        <v>198</v>
      </c>
    </row>
    <row r="217" spans="2:65" s="7" customFormat="1">
      <c r="B217" s="45"/>
      <c r="D217" s="199" t="s">
        <v>207</v>
      </c>
      <c r="E217" s="46" t="s">
        <v>1</v>
      </c>
      <c r="F217" s="200" t="s">
        <v>296</v>
      </c>
      <c r="H217" s="46" t="s">
        <v>1</v>
      </c>
      <c r="L217" s="45"/>
      <c r="M217" s="47"/>
      <c r="T217" s="48"/>
      <c r="AT217" s="46" t="s">
        <v>207</v>
      </c>
      <c r="AU217" s="46" t="s">
        <v>95</v>
      </c>
      <c r="AV217" s="7" t="s">
        <v>93</v>
      </c>
      <c r="AW217" s="7" t="s">
        <v>39</v>
      </c>
      <c r="AX217" s="7" t="s">
        <v>86</v>
      </c>
      <c r="AY217" s="46" t="s">
        <v>198</v>
      </c>
    </row>
    <row r="218" spans="2:65" s="9" customFormat="1">
      <c r="B218" s="53"/>
      <c r="D218" s="199" t="s">
        <v>207</v>
      </c>
      <c r="E218" s="54" t="s">
        <v>1</v>
      </c>
      <c r="F218" s="203" t="s">
        <v>297</v>
      </c>
      <c r="H218" s="204">
        <v>0.5</v>
      </c>
      <c r="L218" s="53"/>
      <c r="M218" s="55"/>
      <c r="T218" s="56"/>
      <c r="AT218" s="54" t="s">
        <v>207</v>
      </c>
      <c r="AU218" s="54" t="s">
        <v>95</v>
      </c>
      <c r="AV218" s="9" t="s">
        <v>95</v>
      </c>
      <c r="AW218" s="9" t="s">
        <v>39</v>
      </c>
      <c r="AX218" s="9" t="s">
        <v>86</v>
      </c>
      <c r="AY218" s="54" t="s">
        <v>198</v>
      </c>
    </row>
    <row r="219" spans="2:65" s="9" customFormat="1">
      <c r="B219" s="53"/>
      <c r="D219" s="199" t="s">
        <v>207</v>
      </c>
      <c r="E219" s="54" t="s">
        <v>1</v>
      </c>
      <c r="F219" s="203" t="s">
        <v>298</v>
      </c>
      <c r="H219" s="204">
        <v>63.006999999999998</v>
      </c>
      <c r="L219" s="53"/>
      <c r="M219" s="55"/>
      <c r="T219" s="56"/>
      <c r="AT219" s="54" t="s">
        <v>207</v>
      </c>
      <c r="AU219" s="54" t="s">
        <v>95</v>
      </c>
      <c r="AV219" s="9" t="s">
        <v>95</v>
      </c>
      <c r="AW219" s="9" t="s">
        <v>39</v>
      </c>
      <c r="AX219" s="9" t="s">
        <v>86</v>
      </c>
      <c r="AY219" s="54" t="s">
        <v>198</v>
      </c>
    </row>
    <row r="220" spans="2:65" s="7" customFormat="1">
      <c r="B220" s="45"/>
      <c r="D220" s="199" t="s">
        <v>207</v>
      </c>
      <c r="E220" s="46" t="s">
        <v>1</v>
      </c>
      <c r="F220" s="200" t="s">
        <v>299</v>
      </c>
      <c r="H220" s="46" t="s">
        <v>1</v>
      </c>
      <c r="L220" s="45"/>
      <c r="M220" s="47"/>
      <c r="T220" s="48"/>
      <c r="AT220" s="46" t="s">
        <v>207</v>
      </c>
      <c r="AU220" s="46" t="s">
        <v>95</v>
      </c>
      <c r="AV220" s="7" t="s">
        <v>93</v>
      </c>
      <c r="AW220" s="7" t="s">
        <v>39</v>
      </c>
      <c r="AX220" s="7" t="s">
        <v>86</v>
      </c>
      <c r="AY220" s="46" t="s">
        <v>198</v>
      </c>
    </row>
    <row r="221" spans="2:65" s="9" customFormat="1">
      <c r="B221" s="53"/>
      <c r="D221" s="199" t="s">
        <v>207</v>
      </c>
      <c r="E221" s="54" t="s">
        <v>1</v>
      </c>
      <c r="F221" s="203" t="s">
        <v>300</v>
      </c>
      <c r="H221" s="204">
        <v>-5.1639999999999997</v>
      </c>
      <c r="L221" s="53"/>
      <c r="M221" s="55"/>
      <c r="T221" s="56"/>
      <c r="AT221" s="54" t="s">
        <v>207</v>
      </c>
      <c r="AU221" s="54" t="s">
        <v>95</v>
      </c>
      <c r="AV221" s="9" t="s">
        <v>95</v>
      </c>
      <c r="AW221" s="9" t="s">
        <v>39</v>
      </c>
      <c r="AX221" s="9" t="s">
        <v>86</v>
      </c>
      <c r="AY221" s="54" t="s">
        <v>198</v>
      </c>
    </row>
    <row r="222" spans="2:65" s="10" customFormat="1">
      <c r="B222" s="57"/>
      <c r="D222" s="199" t="s">
        <v>207</v>
      </c>
      <c r="E222" s="58" t="s">
        <v>140</v>
      </c>
      <c r="F222" s="205" t="s">
        <v>220</v>
      </c>
      <c r="H222" s="206">
        <v>87.399000000000001</v>
      </c>
      <c r="L222" s="57"/>
      <c r="M222" s="59"/>
      <c r="T222" s="60"/>
      <c r="AT222" s="58" t="s">
        <v>207</v>
      </c>
      <c r="AU222" s="58" t="s">
        <v>95</v>
      </c>
      <c r="AV222" s="10" t="s">
        <v>205</v>
      </c>
      <c r="AW222" s="10" t="s">
        <v>39</v>
      </c>
      <c r="AX222" s="10" t="s">
        <v>93</v>
      </c>
      <c r="AY222" s="58" t="s">
        <v>198</v>
      </c>
    </row>
    <row r="223" spans="2:65" s="1" customFormat="1" ht="24.2" customHeight="1">
      <c r="B223" s="38"/>
      <c r="C223" s="195" t="s">
        <v>8</v>
      </c>
      <c r="D223" s="195" t="s">
        <v>200</v>
      </c>
      <c r="E223" s="196" t="s">
        <v>301</v>
      </c>
      <c r="F223" s="192" t="s">
        <v>302</v>
      </c>
      <c r="G223" s="197" t="s">
        <v>292</v>
      </c>
      <c r="H223" s="198">
        <v>793.95799999999997</v>
      </c>
      <c r="I223" s="161"/>
      <c r="J223" s="191">
        <f>ROUND(I223*H223,2)</f>
        <v>0</v>
      </c>
      <c r="K223" s="192" t="s">
        <v>204</v>
      </c>
      <c r="L223" s="14"/>
      <c r="M223" s="39" t="s">
        <v>1</v>
      </c>
      <c r="N223" s="40" t="s">
        <v>51</v>
      </c>
      <c r="O223" s="41">
        <v>9.6000000000000002E-2</v>
      </c>
      <c r="P223" s="41">
        <f>O223*H223</f>
        <v>76.219967999999994</v>
      </c>
      <c r="Q223" s="41">
        <v>0</v>
      </c>
      <c r="R223" s="41">
        <f>Q223*H223</f>
        <v>0</v>
      </c>
      <c r="S223" s="41">
        <v>0</v>
      </c>
      <c r="T223" s="42">
        <f>S223*H223</f>
        <v>0</v>
      </c>
      <c r="AR223" s="43" t="s">
        <v>205</v>
      </c>
      <c r="AT223" s="43" t="s">
        <v>200</v>
      </c>
      <c r="AU223" s="43" t="s">
        <v>95</v>
      </c>
      <c r="AY223" s="11" t="s">
        <v>198</v>
      </c>
      <c r="BE223" s="44">
        <f>IF(N223="základní",J223,0)</f>
        <v>0</v>
      </c>
      <c r="BF223" s="44">
        <f>IF(N223="snížená",J223,0)</f>
        <v>0</v>
      </c>
      <c r="BG223" s="44">
        <f>IF(N223="zákl. přenesená",J223,0)</f>
        <v>0</v>
      </c>
      <c r="BH223" s="44">
        <f>IF(N223="sníž. přenesená",J223,0)</f>
        <v>0</v>
      </c>
      <c r="BI223" s="44">
        <f>IF(N223="nulová",J223,0)</f>
        <v>0</v>
      </c>
      <c r="BJ223" s="11" t="s">
        <v>93</v>
      </c>
      <c r="BK223" s="44">
        <f>ROUND(I223*H223,2)</f>
        <v>0</v>
      </c>
      <c r="BL223" s="11" t="s">
        <v>205</v>
      </c>
      <c r="BM223" s="43" t="s">
        <v>303</v>
      </c>
    </row>
    <row r="224" spans="2:65" s="7" customFormat="1">
      <c r="B224" s="45"/>
      <c r="D224" s="199" t="s">
        <v>207</v>
      </c>
      <c r="E224" s="46" t="s">
        <v>1</v>
      </c>
      <c r="F224" s="200" t="s">
        <v>304</v>
      </c>
      <c r="H224" s="46" t="s">
        <v>1</v>
      </c>
      <c r="L224" s="45"/>
      <c r="M224" s="47"/>
      <c r="T224" s="48"/>
      <c r="AT224" s="46" t="s">
        <v>207</v>
      </c>
      <c r="AU224" s="46" t="s">
        <v>95</v>
      </c>
      <c r="AV224" s="7" t="s">
        <v>93</v>
      </c>
      <c r="AW224" s="7" t="s">
        <v>39</v>
      </c>
      <c r="AX224" s="7" t="s">
        <v>86</v>
      </c>
      <c r="AY224" s="46" t="s">
        <v>198</v>
      </c>
    </row>
    <row r="225" spans="2:51" s="7" customFormat="1">
      <c r="B225" s="45"/>
      <c r="D225" s="199" t="s">
        <v>207</v>
      </c>
      <c r="E225" s="46" t="s">
        <v>1</v>
      </c>
      <c r="F225" s="200" t="s">
        <v>305</v>
      </c>
      <c r="H225" s="46" t="s">
        <v>1</v>
      </c>
      <c r="L225" s="45"/>
      <c r="M225" s="47"/>
      <c r="T225" s="48"/>
      <c r="AT225" s="46" t="s">
        <v>207</v>
      </c>
      <c r="AU225" s="46" t="s">
        <v>95</v>
      </c>
      <c r="AV225" s="7" t="s">
        <v>93</v>
      </c>
      <c r="AW225" s="7" t="s">
        <v>39</v>
      </c>
      <c r="AX225" s="7" t="s">
        <v>86</v>
      </c>
      <c r="AY225" s="46" t="s">
        <v>198</v>
      </c>
    </row>
    <row r="226" spans="2:51" s="7" customFormat="1">
      <c r="B226" s="45"/>
      <c r="D226" s="199" t="s">
        <v>207</v>
      </c>
      <c r="E226" s="46" t="s">
        <v>1</v>
      </c>
      <c r="F226" s="200" t="s">
        <v>306</v>
      </c>
      <c r="H226" s="46" t="s">
        <v>1</v>
      </c>
      <c r="L226" s="45"/>
      <c r="M226" s="47"/>
      <c r="T226" s="48"/>
      <c r="AT226" s="46" t="s">
        <v>207</v>
      </c>
      <c r="AU226" s="46" t="s">
        <v>95</v>
      </c>
      <c r="AV226" s="7" t="s">
        <v>93</v>
      </c>
      <c r="AW226" s="7" t="s">
        <v>39</v>
      </c>
      <c r="AX226" s="7" t="s">
        <v>86</v>
      </c>
      <c r="AY226" s="46" t="s">
        <v>198</v>
      </c>
    </row>
    <row r="227" spans="2:51" s="9" customFormat="1">
      <c r="B227" s="53"/>
      <c r="D227" s="199" t="s">
        <v>207</v>
      </c>
      <c r="E227" s="54" t="s">
        <v>1</v>
      </c>
      <c r="F227" s="203" t="s">
        <v>1082</v>
      </c>
      <c r="H227" s="204">
        <v>501.8</v>
      </c>
      <c r="L227" s="53"/>
      <c r="M227" s="55"/>
      <c r="T227" s="56"/>
      <c r="AT227" s="54" t="s">
        <v>207</v>
      </c>
      <c r="AU227" s="54" t="s">
        <v>95</v>
      </c>
      <c r="AV227" s="9" t="s">
        <v>95</v>
      </c>
      <c r="AW227" s="9" t="s">
        <v>39</v>
      </c>
      <c r="AX227" s="9" t="s">
        <v>86</v>
      </c>
      <c r="AY227" s="54" t="s">
        <v>198</v>
      </c>
    </row>
    <row r="228" spans="2:51" s="7" customFormat="1">
      <c r="B228" s="45"/>
      <c r="D228" s="199" t="s">
        <v>207</v>
      </c>
      <c r="E228" s="46" t="s">
        <v>1</v>
      </c>
      <c r="F228" s="200" t="s">
        <v>307</v>
      </c>
      <c r="H228" s="46" t="s">
        <v>1</v>
      </c>
      <c r="L228" s="45"/>
      <c r="M228" s="47"/>
      <c r="T228" s="48"/>
      <c r="AT228" s="46" t="s">
        <v>207</v>
      </c>
      <c r="AU228" s="46" t="s">
        <v>95</v>
      </c>
      <c r="AV228" s="7" t="s">
        <v>93</v>
      </c>
      <c r="AW228" s="7" t="s">
        <v>39</v>
      </c>
      <c r="AX228" s="7" t="s">
        <v>86</v>
      </c>
      <c r="AY228" s="46" t="s">
        <v>198</v>
      </c>
    </row>
    <row r="229" spans="2:51" s="9" customFormat="1">
      <c r="B229" s="53"/>
      <c r="D229" s="199" t="s">
        <v>207</v>
      </c>
      <c r="E229" s="54" t="s">
        <v>1</v>
      </c>
      <c r="F229" s="203" t="s">
        <v>1083</v>
      </c>
      <c r="H229" s="204">
        <v>7.5</v>
      </c>
      <c r="L229" s="53"/>
      <c r="M229" s="55"/>
      <c r="T229" s="56"/>
      <c r="AT229" s="54" t="s">
        <v>207</v>
      </c>
      <c r="AU229" s="54" t="s">
        <v>95</v>
      </c>
      <c r="AV229" s="9" t="s">
        <v>95</v>
      </c>
      <c r="AW229" s="9" t="s">
        <v>39</v>
      </c>
      <c r="AX229" s="9" t="s">
        <v>86</v>
      </c>
      <c r="AY229" s="54" t="s">
        <v>198</v>
      </c>
    </row>
    <row r="230" spans="2:51" s="7" customFormat="1">
      <c r="B230" s="45"/>
      <c r="D230" s="199" t="s">
        <v>207</v>
      </c>
      <c r="E230" s="46" t="s">
        <v>1</v>
      </c>
      <c r="F230" s="200" t="s">
        <v>308</v>
      </c>
      <c r="H230" s="46" t="s">
        <v>1</v>
      </c>
      <c r="L230" s="45"/>
      <c r="M230" s="47"/>
      <c r="T230" s="48"/>
      <c r="AT230" s="46" t="s">
        <v>207</v>
      </c>
      <c r="AU230" s="46" t="s">
        <v>95</v>
      </c>
      <c r="AV230" s="7" t="s">
        <v>93</v>
      </c>
      <c r="AW230" s="7" t="s">
        <v>39</v>
      </c>
      <c r="AX230" s="7" t="s">
        <v>86</v>
      </c>
      <c r="AY230" s="46" t="s">
        <v>198</v>
      </c>
    </row>
    <row r="231" spans="2:51" s="9" customFormat="1">
      <c r="B231" s="53"/>
      <c r="D231" s="199" t="s">
        <v>207</v>
      </c>
      <c r="E231" s="54" t="s">
        <v>1</v>
      </c>
      <c r="F231" s="203" t="s">
        <v>309</v>
      </c>
      <c r="H231" s="204">
        <v>1</v>
      </c>
      <c r="L231" s="53"/>
      <c r="M231" s="55"/>
      <c r="T231" s="56"/>
      <c r="AT231" s="54" t="s">
        <v>207</v>
      </c>
      <c r="AU231" s="54" t="s">
        <v>95</v>
      </c>
      <c r="AV231" s="9" t="s">
        <v>95</v>
      </c>
      <c r="AW231" s="9" t="s">
        <v>39</v>
      </c>
      <c r="AX231" s="9" t="s">
        <v>86</v>
      </c>
      <c r="AY231" s="54" t="s">
        <v>198</v>
      </c>
    </row>
    <row r="232" spans="2:51" s="7" customFormat="1">
      <c r="B232" s="45"/>
      <c r="D232" s="199" t="s">
        <v>207</v>
      </c>
      <c r="E232" s="46" t="s">
        <v>1</v>
      </c>
      <c r="F232" s="200" t="s">
        <v>310</v>
      </c>
      <c r="H232" s="46" t="s">
        <v>1</v>
      </c>
      <c r="L232" s="45"/>
      <c r="M232" s="47"/>
      <c r="T232" s="48"/>
      <c r="AT232" s="46" t="s">
        <v>207</v>
      </c>
      <c r="AU232" s="46" t="s">
        <v>95</v>
      </c>
      <c r="AV232" s="7" t="s">
        <v>93</v>
      </c>
      <c r="AW232" s="7" t="s">
        <v>39</v>
      </c>
      <c r="AX232" s="7" t="s">
        <v>86</v>
      </c>
      <c r="AY232" s="46" t="s">
        <v>198</v>
      </c>
    </row>
    <row r="233" spans="2:51" s="9" customFormat="1">
      <c r="B233" s="53"/>
      <c r="D233" s="199" t="s">
        <v>207</v>
      </c>
      <c r="E233" s="54" t="s">
        <v>1</v>
      </c>
      <c r="F233" s="203" t="s">
        <v>311</v>
      </c>
      <c r="H233" s="204">
        <v>6.6</v>
      </c>
      <c r="L233" s="53"/>
      <c r="M233" s="55"/>
      <c r="T233" s="56"/>
      <c r="AT233" s="54" t="s">
        <v>207</v>
      </c>
      <c r="AU233" s="54" t="s">
        <v>95</v>
      </c>
      <c r="AV233" s="9" t="s">
        <v>95</v>
      </c>
      <c r="AW233" s="9" t="s">
        <v>39</v>
      </c>
      <c r="AX233" s="9" t="s">
        <v>86</v>
      </c>
      <c r="AY233" s="54" t="s">
        <v>198</v>
      </c>
    </row>
    <row r="234" spans="2:51" s="7" customFormat="1">
      <c r="B234" s="45"/>
      <c r="D234" s="199" t="s">
        <v>207</v>
      </c>
      <c r="E234" s="46" t="s">
        <v>1</v>
      </c>
      <c r="F234" s="200" t="s">
        <v>312</v>
      </c>
      <c r="H234" s="46" t="s">
        <v>1</v>
      </c>
      <c r="L234" s="45"/>
      <c r="M234" s="47"/>
      <c r="T234" s="48"/>
      <c r="AT234" s="46" t="s">
        <v>207</v>
      </c>
      <c r="AU234" s="46" t="s">
        <v>95</v>
      </c>
      <c r="AV234" s="7" t="s">
        <v>93</v>
      </c>
      <c r="AW234" s="7" t="s">
        <v>39</v>
      </c>
      <c r="AX234" s="7" t="s">
        <v>86</v>
      </c>
      <c r="AY234" s="46" t="s">
        <v>198</v>
      </c>
    </row>
    <row r="235" spans="2:51" s="9" customFormat="1">
      <c r="B235" s="53"/>
      <c r="D235" s="199" t="s">
        <v>207</v>
      </c>
      <c r="E235" s="54" t="s">
        <v>1</v>
      </c>
      <c r="F235" s="203" t="s">
        <v>313</v>
      </c>
      <c r="H235" s="204">
        <v>1.2</v>
      </c>
      <c r="L235" s="53"/>
      <c r="M235" s="55"/>
      <c r="T235" s="56"/>
      <c r="AT235" s="54" t="s">
        <v>207</v>
      </c>
      <c r="AU235" s="54" t="s">
        <v>95</v>
      </c>
      <c r="AV235" s="9" t="s">
        <v>95</v>
      </c>
      <c r="AW235" s="9" t="s">
        <v>39</v>
      </c>
      <c r="AX235" s="9" t="s">
        <v>86</v>
      </c>
      <c r="AY235" s="54" t="s">
        <v>198</v>
      </c>
    </row>
    <row r="236" spans="2:51" s="7" customFormat="1">
      <c r="B236" s="45"/>
      <c r="D236" s="199" t="s">
        <v>207</v>
      </c>
      <c r="E236" s="46" t="s">
        <v>1</v>
      </c>
      <c r="F236" s="200" t="s">
        <v>314</v>
      </c>
      <c r="H236" s="46" t="s">
        <v>1</v>
      </c>
      <c r="L236" s="45"/>
      <c r="M236" s="47"/>
      <c r="T236" s="48"/>
      <c r="AT236" s="46" t="s">
        <v>207</v>
      </c>
      <c r="AU236" s="46" t="s">
        <v>95</v>
      </c>
      <c r="AV236" s="7" t="s">
        <v>93</v>
      </c>
      <c r="AW236" s="7" t="s">
        <v>39</v>
      </c>
      <c r="AX236" s="7" t="s">
        <v>86</v>
      </c>
      <c r="AY236" s="46" t="s">
        <v>198</v>
      </c>
    </row>
    <row r="237" spans="2:51" s="9" customFormat="1">
      <c r="B237" s="53"/>
      <c r="D237" s="199" t="s">
        <v>207</v>
      </c>
      <c r="E237" s="54" t="s">
        <v>1</v>
      </c>
      <c r="F237" s="203" t="s">
        <v>315</v>
      </c>
      <c r="H237" s="204">
        <v>2</v>
      </c>
      <c r="L237" s="53"/>
      <c r="M237" s="55"/>
      <c r="T237" s="56"/>
      <c r="AT237" s="54" t="s">
        <v>207</v>
      </c>
      <c r="AU237" s="54" t="s">
        <v>95</v>
      </c>
      <c r="AV237" s="9" t="s">
        <v>95</v>
      </c>
      <c r="AW237" s="9" t="s">
        <v>39</v>
      </c>
      <c r="AX237" s="9" t="s">
        <v>86</v>
      </c>
      <c r="AY237" s="54" t="s">
        <v>198</v>
      </c>
    </row>
    <row r="238" spans="2:51" s="7" customFormat="1">
      <c r="B238" s="45"/>
      <c r="D238" s="199" t="s">
        <v>207</v>
      </c>
      <c r="E238" s="46" t="s">
        <v>1</v>
      </c>
      <c r="F238" s="200" t="s">
        <v>316</v>
      </c>
      <c r="H238" s="46" t="s">
        <v>1</v>
      </c>
      <c r="L238" s="45"/>
      <c r="M238" s="47"/>
      <c r="T238" s="48"/>
      <c r="AT238" s="46" t="s">
        <v>207</v>
      </c>
      <c r="AU238" s="46" t="s">
        <v>95</v>
      </c>
      <c r="AV238" s="7" t="s">
        <v>93</v>
      </c>
      <c r="AW238" s="7" t="s">
        <v>39</v>
      </c>
      <c r="AX238" s="7" t="s">
        <v>86</v>
      </c>
      <c r="AY238" s="46" t="s">
        <v>198</v>
      </c>
    </row>
    <row r="239" spans="2:51" s="9" customFormat="1">
      <c r="B239" s="53"/>
      <c r="D239" s="199" t="s">
        <v>207</v>
      </c>
      <c r="E239" s="54" t="s">
        <v>1</v>
      </c>
      <c r="F239" s="203">
        <v>280</v>
      </c>
      <c r="H239" s="204">
        <v>280</v>
      </c>
      <c r="L239" s="53"/>
      <c r="M239" s="55"/>
      <c r="T239" s="56"/>
      <c r="AT239" s="54" t="s">
        <v>207</v>
      </c>
      <c r="AU239" s="54" t="s">
        <v>95</v>
      </c>
      <c r="AV239" s="9" t="s">
        <v>95</v>
      </c>
      <c r="AW239" s="9" t="s">
        <v>39</v>
      </c>
      <c r="AX239" s="9" t="s">
        <v>86</v>
      </c>
      <c r="AY239" s="54" t="s">
        <v>198</v>
      </c>
    </row>
    <row r="240" spans="2:51" s="7" customFormat="1">
      <c r="B240" s="45"/>
      <c r="D240" s="199" t="s">
        <v>207</v>
      </c>
      <c r="E240" s="46" t="s">
        <v>1</v>
      </c>
      <c r="F240" s="200" t="s">
        <v>317</v>
      </c>
      <c r="H240" s="46" t="s">
        <v>1</v>
      </c>
      <c r="L240" s="45"/>
      <c r="M240" s="47"/>
      <c r="T240" s="48"/>
      <c r="AT240" s="46" t="s">
        <v>207</v>
      </c>
      <c r="AU240" s="46" t="s">
        <v>95</v>
      </c>
      <c r="AV240" s="7" t="s">
        <v>93</v>
      </c>
      <c r="AW240" s="7" t="s">
        <v>39</v>
      </c>
      <c r="AX240" s="7" t="s">
        <v>86</v>
      </c>
      <c r="AY240" s="46" t="s">
        <v>198</v>
      </c>
    </row>
    <row r="241" spans="2:65" s="9" customFormat="1">
      <c r="B241" s="53"/>
      <c r="D241" s="199" t="s">
        <v>207</v>
      </c>
      <c r="E241" s="54" t="s">
        <v>1</v>
      </c>
      <c r="F241" s="203" t="s">
        <v>318</v>
      </c>
      <c r="H241" s="204">
        <v>80.95</v>
      </c>
      <c r="L241" s="53"/>
      <c r="M241" s="55"/>
      <c r="T241" s="56"/>
      <c r="AT241" s="54" t="s">
        <v>207</v>
      </c>
      <c r="AU241" s="54" t="s">
        <v>95</v>
      </c>
      <c r="AV241" s="9" t="s">
        <v>95</v>
      </c>
      <c r="AW241" s="9" t="s">
        <v>39</v>
      </c>
      <c r="AX241" s="9" t="s">
        <v>86</v>
      </c>
      <c r="AY241" s="54" t="s">
        <v>198</v>
      </c>
    </row>
    <row r="242" spans="2:65" s="7" customFormat="1">
      <c r="B242" s="45"/>
      <c r="D242" s="199" t="s">
        <v>207</v>
      </c>
      <c r="E242" s="46" t="s">
        <v>1</v>
      </c>
      <c r="F242" s="200" t="s">
        <v>319</v>
      </c>
      <c r="H242" s="46" t="s">
        <v>1</v>
      </c>
      <c r="L242" s="45"/>
      <c r="M242" s="47"/>
      <c r="T242" s="48"/>
      <c r="AT242" s="46" t="s">
        <v>207</v>
      </c>
      <c r="AU242" s="46" t="s">
        <v>95</v>
      </c>
      <c r="AV242" s="7" t="s">
        <v>93</v>
      </c>
      <c r="AW242" s="7" t="s">
        <v>39</v>
      </c>
      <c r="AX242" s="7" t="s">
        <v>86</v>
      </c>
      <c r="AY242" s="46" t="s">
        <v>198</v>
      </c>
    </row>
    <row r="243" spans="2:65" s="9" customFormat="1">
      <c r="B243" s="53"/>
      <c r="D243" s="199" t="s">
        <v>207</v>
      </c>
      <c r="E243" s="54" t="s">
        <v>1</v>
      </c>
      <c r="F243" s="203" t="s">
        <v>320</v>
      </c>
      <c r="H243" s="204">
        <v>1.278</v>
      </c>
      <c r="L243" s="53"/>
      <c r="M243" s="55"/>
      <c r="T243" s="56"/>
      <c r="AT243" s="54" t="s">
        <v>207</v>
      </c>
      <c r="AU243" s="54" t="s">
        <v>95</v>
      </c>
      <c r="AV243" s="9" t="s">
        <v>95</v>
      </c>
      <c r="AW243" s="9" t="s">
        <v>39</v>
      </c>
      <c r="AX243" s="9" t="s">
        <v>86</v>
      </c>
      <c r="AY243" s="54" t="s">
        <v>198</v>
      </c>
    </row>
    <row r="244" spans="2:65" s="8" customFormat="1">
      <c r="B244" s="49"/>
      <c r="D244" s="199" t="s">
        <v>207</v>
      </c>
      <c r="E244" s="50" t="s">
        <v>1</v>
      </c>
      <c r="F244" s="201" t="s">
        <v>252</v>
      </c>
      <c r="H244" s="202">
        <v>882.32799999999997</v>
      </c>
      <c r="L244" s="49"/>
      <c r="M244" s="51"/>
      <c r="T244" s="52"/>
      <c r="AT244" s="50" t="s">
        <v>207</v>
      </c>
      <c r="AU244" s="50" t="s">
        <v>95</v>
      </c>
      <c r="AV244" s="8" t="s">
        <v>217</v>
      </c>
      <c r="AW244" s="8" t="s">
        <v>39</v>
      </c>
      <c r="AX244" s="8" t="s">
        <v>86</v>
      </c>
      <c r="AY244" s="50" t="s">
        <v>198</v>
      </c>
    </row>
    <row r="245" spans="2:65" s="7" customFormat="1">
      <c r="B245" s="45"/>
      <c r="D245" s="199" t="s">
        <v>207</v>
      </c>
      <c r="E245" s="46" t="s">
        <v>1</v>
      </c>
      <c r="F245" s="200" t="s">
        <v>321</v>
      </c>
      <c r="H245" s="46" t="s">
        <v>1</v>
      </c>
      <c r="L245" s="45"/>
      <c r="M245" s="47"/>
      <c r="T245" s="48"/>
      <c r="AT245" s="46" t="s">
        <v>207</v>
      </c>
      <c r="AU245" s="46" t="s">
        <v>95</v>
      </c>
      <c r="AV245" s="7" t="s">
        <v>93</v>
      </c>
      <c r="AW245" s="7" t="s">
        <v>39</v>
      </c>
      <c r="AX245" s="7" t="s">
        <v>86</v>
      </c>
      <c r="AY245" s="46" t="s">
        <v>198</v>
      </c>
    </row>
    <row r="246" spans="2:65" s="9" customFormat="1">
      <c r="B246" s="53"/>
      <c r="D246" s="199" t="s">
        <v>207</v>
      </c>
      <c r="E246" s="54" t="s">
        <v>1</v>
      </c>
      <c r="F246" s="203" t="s">
        <v>322</v>
      </c>
      <c r="H246" s="204">
        <v>-0.97099999999999997</v>
      </c>
      <c r="L246" s="53"/>
      <c r="M246" s="55"/>
      <c r="T246" s="56"/>
      <c r="AT246" s="54" t="s">
        <v>207</v>
      </c>
      <c r="AU246" s="54" t="s">
        <v>95</v>
      </c>
      <c r="AV246" s="9" t="s">
        <v>95</v>
      </c>
      <c r="AW246" s="9" t="s">
        <v>39</v>
      </c>
      <c r="AX246" s="9" t="s">
        <v>86</v>
      </c>
      <c r="AY246" s="54" t="s">
        <v>198</v>
      </c>
    </row>
    <row r="247" spans="2:65" s="7" customFormat="1">
      <c r="B247" s="45"/>
      <c r="D247" s="199" t="s">
        <v>207</v>
      </c>
      <c r="E247" s="46" t="s">
        <v>1</v>
      </c>
      <c r="F247" s="200" t="s">
        <v>323</v>
      </c>
      <c r="H247" s="46" t="s">
        <v>1</v>
      </c>
      <c r="L247" s="45"/>
      <c r="M247" s="47"/>
      <c r="T247" s="48"/>
      <c r="AT247" s="46" t="s">
        <v>207</v>
      </c>
      <c r="AU247" s="46" t="s">
        <v>95</v>
      </c>
      <c r="AV247" s="7" t="s">
        <v>93</v>
      </c>
      <c r="AW247" s="7" t="s">
        <v>39</v>
      </c>
      <c r="AX247" s="7" t="s">
        <v>86</v>
      </c>
      <c r="AY247" s="46" t="s">
        <v>198</v>
      </c>
    </row>
    <row r="248" spans="2:65" s="9" customFormat="1">
      <c r="B248" s="53"/>
      <c r="D248" s="199" t="s">
        <v>207</v>
      </c>
      <c r="E248" s="54" t="s">
        <v>1</v>
      </c>
      <c r="F248" s="203" t="s">
        <v>324</v>
      </c>
      <c r="H248" s="204">
        <v>-87.399000000000001</v>
      </c>
      <c r="L248" s="53"/>
      <c r="M248" s="55"/>
      <c r="T248" s="56"/>
      <c r="AT248" s="54" t="s">
        <v>207</v>
      </c>
      <c r="AU248" s="54" t="s">
        <v>95</v>
      </c>
      <c r="AV248" s="9" t="s">
        <v>95</v>
      </c>
      <c r="AW248" s="9" t="s">
        <v>39</v>
      </c>
      <c r="AX248" s="9" t="s">
        <v>86</v>
      </c>
      <c r="AY248" s="54" t="s">
        <v>198</v>
      </c>
    </row>
    <row r="249" spans="2:65" s="10" customFormat="1">
      <c r="B249" s="57"/>
      <c r="D249" s="199" t="s">
        <v>207</v>
      </c>
      <c r="E249" s="58" t="s">
        <v>150</v>
      </c>
      <c r="F249" s="205" t="s">
        <v>220</v>
      </c>
      <c r="H249" s="206">
        <v>793.95799999999997</v>
      </c>
      <c r="L249" s="57"/>
      <c r="M249" s="59"/>
      <c r="T249" s="60"/>
      <c r="AT249" s="58" t="s">
        <v>207</v>
      </c>
      <c r="AU249" s="58" t="s">
        <v>95</v>
      </c>
      <c r="AV249" s="10" t="s">
        <v>205</v>
      </c>
      <c r="AW249" s="10" t="s">
        <v>39</v>
      </c>
      <c r="AX249" s="10" t="s">
        <v>93</v>
      </c>
      <c r="AY249" s="58" t="s">
        <v>198</v>
      </c>
    </row>
    <row r="250" spans="2:65" s="1" customFormat="1" ht="16.5" customHeight="1">
      <c r="B250" s="38"/>
      <c r="C250" s="195" t="s">
        <v>325</v>
      </c>
      <c r="D250" s="195" t="s">
        <v>200</v>
      </c>
      <c r="E250" s="196" t="s">
        <v>326</v>
      </c>
      <c r="F250" s="192" t="s">
        <v>327</v>
      </c>
      <c r="G250" s="197" t="s">
        <v>292</v>
      </c>
      <c r="H250" s="198">
        <v>109.35899999999999</v>
      </c>
      <c r="I250" s="161"/>
      <c r="J250" s="191">
        <f>ROUND(I250*H250,2)</f>
        <v>0</v>
      </c>
      <c r="K250" s="192" t="s">
        <v>204</v>
      </c>
      <c r="L250" s="14"/>
      <c r="M250" s="39" t="s">
        <v>1</v>
      </c>
      <c r="N250" s="40" t="s">
        <v>51</v>
      </c>
      <c r="O250" s="41">
        <v>4.1390000000000002</v>
      </c>
      <c r="P250" s="41">
        <f>O250*H250</f>
        <v>452.63690100000002</v>
      </c>
      <c r="Q250" s="41">
        <v>0</v>
      </c>
      <c r="R250" s="41">
        <f>Q250*H250</f>
        <v>0</v>
      </c>
      <c r="S250" s="41">
        <v>0</v>
      </c>
      <c r="T250" s="42">
        <f>S250*H250</f>
        <v>0</v>
      </c>
      <c r="AR250" s="43" t="s">
        <v>205</v>
      </c>
      <c r="AT250" s="43" t="s">
        <v>200</v>
      </c>
      <c r="AU250" s="43" t="s">
        <v>95</v>
      </c>
      <c r="AY250" s="11" t="s">
        <v>198</v>
      </c>
      <c r="BE250" s="44">
        <f>IF(N250="základní",J250,0)</f>
        <v>0</v>
      </c>
      <c r="BF250" s="44">
        <f>IF(N250="snížená",J250,0)</f>
        <v>0</v>
      </c>
      <c r="BG250" s="44">
        <f>IF(N250="zákl. přenesená",J250,0)</f>
        <v>0</v>
      </c>
      <c r="BH250" s="44">
        <f>IF(N250="sníž. přenesená",J250,0)</f>
        <v>0</v>
      </c>
      <c r="BI250" s="44">
        <f>IF(N250="nulová",J250,0)</f>
        <v>0</v>
      </c>
      <c r="BJ250" s="11" t="s">
        <v>93</v>
      </c>
      <c r="BK250" s="44">
        <f>ROUND(I250*H250,2)</f>
        <v>0</v>
      </c>
      <c r="BL250" s="11" t="s">
        <v>205</v>
      </c>
      <c r="BM250" s="43" t="s">
        <v>328</v>
      </c>
    </row>
    <row r="251" spans="2:65" s="7" customFormat="1">
      <c r="B251" s="45"/>
      <c r="D251" s="199" t="s">
        <v>207</v>
      </c>
      <c r="E251" s="46" t="s">
        <v>1</v>
      </c>
      <c r="F251" s="200" t="s">
        <v>329</v>
      </c>
      <c r="H251" s="46" t="s">
        <v>1</v>
      </c>
      <c r="L251" s="45"/>
      <c r="M251" s="47"/>
      <c r="T251" s="48"/>
      <c r="AT251" s="46" t="s">
        <v>207</v>
      </c>
      <c r="AU251" s="46" t="s">
        <v>95</v>
      </c>
      <c r="AV251" s="7" t="s">
        <v>93</v>
      </c>
      <c r="AW251" s="7" t="s">
        <v>39</v>
      </c>
      <c r="AX251" s="7" t="s">
        <v>86</v>
      </c>
      <c r="AY251" s="46" t="s">
        <v>198</v>
      </c>
    </row>
    <row r="252" spans="2:65" s="9" customFormat="1">
      <c r="B252" s="53"/>
      <c r="D252" s="199" t="s">
        <v>207</v>
      </c>
      <c r="E252" s="54" t="s">
        <v>1</v>
      </c>
      <c r="F252" s="203" t="s">
        <v>330</v>
      </c>
      <c r="H252" s="204">
        <v>23.774000000000001</v>
      </c>
      <c r="L252" s="53"/>
      <c r="M252" s="55"/>
      <c r="T252" s="56"/>
      <c r="AT252" s="54" t="s">
        <v>207</v>
      </c>
      <c r="AU252" s="54" t="s">
        <v>95</v>
      </c>
      <c r="AV252" s="9" t="s">
        <v>95</v>
      </c>
      <c r="AW252" s="9" t="s">
        <v>39</v>
      </c>
      <c r="AX252" s="9" t="s">
        <v>86</v>
      </c>
      <c r="AY252" s="54" t="s">
        <v>198</v>
      </c>
    </row>
    <row r="253" spans="2:65" s="7" customFormat="1">
      <c r="B253" s="45"/>
      <c r="D253" s="199" t="s">
        <v>207</v>
      </c>
      <c r="E253" s="46" t="s">
        <v>1</v>
      </c>
      <c r="F253" s="200" t="s">
        <v>331</v>
      </c>
      <c r="H253" s="46" t="s">
        <v>1</v>
      </c>
      <c r="L253" s="45"/>
      <c r="M253" s="47"/>
      <c r="T253" s="48"/>
      <c r="AT253" s="46" t="s">
        <v>207</v>
      </c>
      <c r="AU253" s="46" t="s">
        <v>95</v>
      </c>
      <c r="AV253" s="7" t="s">
        <v>93</v>
      </c>
      <c r="AW253" s="7" t="s">
        <v>39</v>
      </c>
      <c r="AX253" s="7" t="s">
        <v>86</v>
      </c>
      <c r="AY253" s="46" t="s">
        <v>198</v>
      </c>
    </row>
    <row r="254" spans="2:65" s="9" customFormat="1">
      <c r="B254" s="53"/>
      <c r="D254" s="199" t="s">
        <v>207</v>
      </c>
      <c r="E254" s="54" t="s">
        <v>1</v>
      </c>
      <c r="F254" s="203" t="s">
        <v>332</v>
      </c>
      <c r="H254" s="204">
        <v>1</v>
      </c>
      <c r="L254" s="53"/>
      <c r="M254" s="55"/>
      <c r="T254" s="56"/>
      <c r="AT254" s="54" t="s">
        <v>207</v>
      </c>
      <c r="AU254" s="54" t="s">
        <v>95</v>
      </c>
      <c r="AV254" s="9" t="s">
        <v>95</v>
      </c>
      <c r="AW254" s="9" t="s">
        <v>39</v>
      </c>
      <c r="AX254" s="9" t="s">
        <v>86</v>
      </c>
      <c r="AY254" s="54" t="s">
        <v>198</v>
      </c>
    </row>
    <row r="255" spans="2:65" s="9" customFormat="1">
      <c r="B255" s="53"/>
      <c r="D255" s="199" t="s">
        <v>207</v>
      </c>
      <c r="E255" s="54" t="s">
        <v>1</v>
      </c>
      <c r="F255" s="203" t="s">
        <v>333</v>
      </c>
      <c r="H255" s="204">
        <v>72.7</v>
      </c>
      <c r="L255" s="53"/>
      <c r="M255" s="55"/>
      <c r="T255" s="56"/>
      <c r="AT255" s="54" t="s">
        <v>207</v>
      </c>
      <c r="AU255" s="54" t="s">
        <v>95</v>
      </c>
      <c r="AV255" s="9" t="s">
        <v>95</v>
      </c>
      <c r="AW255" s="9" t="s">
        <v>39</v>
      </c>
      <c r="AX255" s="9" t="s">
        <v>86</v>
      </c>
      <c r="AY255" s="54" t="s">
        <v>198</v>
      </c>
    </row>
    <row r="256" spans="2:65" s="7" customFormat="1">
      <c r="B256" s="45"/>
      <c r="D256" s="199" t="s">
        <v>207</v>
      </c>
      <c r="E256" s="46" t="s">
        <v>1</v>
      </c>
      <c r="F256" s="200" t="s">
        <v>334</v>
      </c>
      <c r="H256" s="46" t="s">
        <v>1</v>
      </c>
      <c r="L256" s="45"/>
      <c r="M256" s="47"/>
      <c r="T256" s="48"/>
      <c r="AT256" s="46" t="s">
        <v>207</v>
      </c>
      <c r="AU256" s="46" t="s">
        <v>95</v>
      </c>
      <c r="AV256" s="7" t="s">
        <v>93</v>
      </c>
      <c r="AW256" s="7" t="s">
        <v>39</v>
      </c>
      <c r="AX256" s="7" t="s">
        <v>86</v>
      </c>
      <c r="AY256" s="46" t="s">
        <v>198</v>
      </c>
    </row>
    <row r="257" spans="2:65" s="9" customFormat="1">
      <c r="B257" s="53"/>
      <c r="D257" s="199" t="s">
        <v>207</v>
      </c>
      <c r="E257" s="54" t="s">
        <v>1</v>
      </c>
      <c r="F257" s="203" t="s">
        <v>335</v>
      </c>
      <c r="H257" s="204">
        <v>-4.2249999999999996</v>
      </c>
      <c r="L257" s="53"/>
      <c r="M257" s="55"/>
      <c r="T257" s="56"/>
      <c r="AT257" s="54" t="s">
        <v>207</v>
      </c>
      <c r="AU257" s="54" t="s">
        <v>95</v>
      </c>
      <c r="AV257" s="9" t="s">
        <v>95</v>
      </c>
      <c r="AW257" s="9" t="s">
        <v>39</v>
      </c>
      <c r="AX257" s="9" t="s">
        <v>86</v>
      </c>
      <c r="AY257" s="54" t="s">
        <v>198</v>
      </c>
    </row>
    <row r="258" spans="2:65" s="7" customFormat="1">
      <c r="B258" s="45"/>
      <c r="D258" s="199" t="s">
        <v>207</v>
      </c>
      <c r="E258" s="46" t="s">
        <v>1</v>
      </c>
      <c r="F258" s="200" t="s">
        <v>336</v>
      </c>
      <c r="H258" s="46" t="s">
        <v>1</v>
      </c>
      <c r="L258" s="45"/>
      <c r="M258" s="47"/>
      <c r="T258" s="48"/>
      <c r="AT258" s="46" t="s">
        <v>207</v>
      </c>
      <c r="AU258" s="46" t="s">
        <v>95</v>
      </c>
      <c r="AV258" s="7" t="s">
        <v>93</v>
      </c>
      <c r="AW258" s="7" t="s">
        <v>39</v>
      </c>
      <c r="AX258" s="7" t="s">
        <v>86</v>
      </c>
      <c r="AY258" s="46" t="s">
        <v>198</v>
      </c>
    </row>
    <row r="259" spans="2:65" s="7" customFormat="1">
      <c r="B259" s="45"/>
      <c r="D259" s="199" t="s">
        <v>207</v>
      </c>
      <c r="E259" s="46" t="s">
        <v>1</v>
      </c>
      <c r="F259" s="200" t="s">
        <v>337</v>
      </c>
      <c r="H259" s="46" t="s">
        <v>1</v>
      </c>
      <c r="L259" s="45"/>
      <c r="M259" s="47"/>
      <c r="T259" s="48"/>
      <c r="AT259" s="46" t="s">
        <v>207</v>
      </c>
      <c r="AU259" s="46" t="s">
        <v>95</v>
      </c>
      <c r="AV259" s="7" t="s">
        <v>93</v>
      </c>
      <c r="AW259" s="7" t="s">
        <v>39</v>
      </c>
      <c r="AX259" s="7" t="s">
        <v>86</v>
      </c>
      <c r="AY259" s="46" t="s">
        <v>198</v>
      </c>
    </row>
    <row r="260" spans="2:65" s="7" customFormat="1">
      <c r="B260" s="45"/>
      <c r="D260" s="199" t="s">
        <v>207</v>
      </c>
      <c r="E260" s="46" t="s">
        <v>1</v>
      </c>
      <c r="F260" s="200" t="s">
        <v>338</v>
      </c>
      <c r="H260" s="46" t="s">
        <v>1</v>
      </c>
      <c r="L260" s="45"/>
      <c r="M260" s="47"/>
      <c r="T260" s="48"/>
      <c r="AT260" s="46" t="s">
        <v>207</v>
      </c>
      <c r="AU260" s="46" t="s">
        <v>95</v>
      </c>
      <c r="AV260" s="7" t="s">
        <v>93</v>
      </c>
      <c r="AW260" s="7" t="s">
        <v>39</v>
      </c>
      <c r="AX260" s="7" t="s">
        <v>86</v>
      </c>
      <c r="AY260" s="46" t="s">
        <v>198</v>
      </c>
    </row>
    <row r="261" spans="2:65" s="9" customFormat="1">
      <c r="B261" s="53"/>
      <c r="D261" s="199" t="s">
        <v>207</v>
      </c>
      <c r="E261" s="54" t="s">
        <v>1</v>
      </c>
      <c r="F261" s="203" t="s">
        <v>339</v>
      </c>
      <c r="H261" s="204">
        <v>16.11</v>
      </c>
      <c r="L261" s="53"/>
      <c r="M261" s="55"/>
      <c r="T261" s="56"/>
      <c r="AT261" s="54" t="s">
        <v>207</v>
      </c>
      <c r="AU261" s="54" t="s">
        <v>95</v>
      </c>
      <c r="AV261" s="9" t="s">
        <v>95</v>
      </c>
      <c r="AW261" s="9" t="s">
        <v>39</v>
      </c>
      <c r="AX261" s="9" t="s">
        <v>86</v>
      </c>
      <c r="AY261" s="54" t="s">
        <v>198</v>
      </c>
    </row>
    <row r="262" spans="2:65" s="10" customFormat="1">
      <c r="B262" s="57"/>
      <c r="D262" s="199" t="s">
        <v>207</v>
      </c>
      <c r="E262" s="58" t="s">
        <v>138</v>
      </c>
      <c r="F262" s="205" t="s">
        <v>220</v>
      </c>
      <c r="H262" s="206">
        <v>109.35899999999999</v>
      </c>
      <c r="L262" s="57"/>
      <c r="M262" s="59"/>
      <c r="T262" s="60"/>
      <c r="AT262" s="58" t="s">
        <v>207</v>
      </c>
      <c r="AU262" s="58" t="s">
        <v>95</v>
      </c>
      <c r="AV262" s="10" t="s">
        <v>205</v>
      </c>
      <c r="AW262" s="10" t="s">
        <v>39</v>
      </c>
      <c r="AX262" s="10" t="s">
        <v>93</v>
      </c>
      <c r="AY262" s="58" t="s">
        <v>198</v>
      </c>
    </row>
    <row r="263" spans="2:65" s="1" customFormat="1" ht="24.2" customHeight="1">
      <c r="B263" s="38"/>
      <c r="C263" s="195" t="s">
        <v>340</v>
      </c>
      <c r="D263" s="195" t="s">
        <v>200</v>
      </c>
      <c r="E263" s="196" t="s">
        <v>341</v>
      </c>
      <c r="F263" s="192" t="s">
        <v>342</v>
      </c>
      <c r="G263" s="197" t="s">
        <v>292</v>
      </c>
      <c r="H263" s="198">
        <v>527.04700000000003</v>
      </c>
      <c r="I263" s="161"/>
      <c r="J263" s="191">
        <f>ROUND(I263*H263,2)</f>
        <v>0</v>
      </c>
      <c r="K263" s="192" t="s">
        <v>343</v>
      </c>
      <c r="L263" s="14"/>
      <c r="M263" s="39" t="s">
        <v>1</v>
      </c>
      <c r="N263" s="40" t="s">
        <v>51</v>
      </c>
      <c r="O263" s="41">
        <v>0.28999999999999998</v>
      </c>
      <c r="P263" s="41">
        <f>O263*H263</f>
        <v>152.84362999999999</v>
      </c>
      <c r="Q263" s="41">
        <v>0</v>
      </c>
      <c r="R263" s="41">
        <f>Q263*H263</f>
        <v>0</v>
      </c>
      <c r="S263" s="41">
        <v>0</v>
      </c>
      <c r="T263" s="42">
        <f>S263*H263</f>
        <v>0</v>
      </c>
      <c r="AR263" s="43" t="s">
        <v>205</v>
      </c>
      <c r="AT263" s="43" t="s">
        <v>200</v>
      </c>
      <c r="AU263" s="43" t="s">
        <v>95</v>
      </c>
      <c r="AY263" s="11" t="s">
        <v>198</v>
      </c>
      <c r="BE263" s="44">
        <f>IF(N263="základní",J263,0)</f>
        <v>0</v>
      </c>
      <c r="BF263" s="44">
        <f>IF(N263="snížená",J263,0)</f>
        <v>0</v>
      </c>
      <c r="BG263" s="44">
        <f>IF(N263="zákl. přenesená",J263,0)</f>
        <v>0</v>
      </c>
      <c r="BH263" s="44">
        <f>IF(N263="sníž. přenesená",J263,0)</f>
        <v>0</v>
      </c>
      <c r="BI263" s="44">
        <f>IF(N263="nulová",J263,0)</f>
        <v>0</v>
      </c>
      <c r="BJ263" s="11" t="s">
        <v>93</v>
      </c>
      <c r="BK263" s="44">
        <f>ROUND(I263*H263,2)</f>
        <v>0</v>
      </c>
      <c r="BL263" s="11" t="s">
        <v>205</v>
      </c>
      <c r="BM263" s="43" t="s">
        <v>344</v>
      </c>
    </row>
    <row r="264" spans="2:65" s="7" customFormat="1">
      <c r="B264" s="45"/>
      <c r="D264" s="199" t="s">
        <v>207</v>
      </c>
      <c r="E264" s="46" t="s">
        <v>1</v>
      </c>
      <c r="F264" s="200" t="s">
        <v>345</v>
      </c>
      <c r="H264" s="46" t="s">
        <v>1</v>
      </c>
      <c r="L264" s="45"/>
      <c r="M264" s="47"/>
      <c r="T264" s="48"/>
      <c r="AT264" s="46" t="s">
        <v>207</v>
      </c>
      <c r="AU264" s="46" t="s">
        <v>95</v>
      </c>
      <c r="AV264" s="7" t="s">
        <v>93</v>
      </c>
      <c r="AW264" s="7" t="s">
        <v>39</v>
      </c>
      <c r="AX264" s="7" t="s">
        <v>86</v>
      </c>
      <c r="AY264" s="46" t="s">
        <v>198</v>
      </c>
    </row>
    <row r="265" spans="2:65" s="7" customFormat="1">
      <c r="B265" s="45"/>
      <c r="D265" s="199" t="s">
        <v>207</v>
      </c>
      <c r="E265" s="46" t="s">
        <v>1</v>
      </c>
      <c r="F265" s="200" t="s">
        <v>346</v>
      </c>
      <c r="H265" s="46" t="s">
        <v>1</v>
      </c>
      <c r="L265" s="45"/>
      <c r="M265" s="47"/>
      <c r="T265" s="48"/>
      <c r="AT265" s="46" t="s">
        <v>207</v>
      </c>
      <c r="AU265" s="46" t="s">
        <v>95</v>
      </c>
      <c r="AV265" s="7" t="s">
        <v>93</v>
      </c>
      <c r="AW265" s="7" t="s">
        <v>39</v>
      </c>
      <c r="AX265" s="7" t="s">
        <v>86</v>
      </c>
      <c r="AY265" s="46" t="s">
        <v>198</v>
      </c>
    </row>
    <row r="266" spans="2:65" s="7" customFormat="1">
      <c r="B266" s="45"/>
      <c r="D266" s="199" t="s">
        <v>207</v>
      </c>
      <c r="E266" s="46" t="s">
        <v>1</v>
      </c>
      <c r="F266" s="200" t="s">
        <v>304</v>
      </c>
      <c r="H266" s="46" t="s">
        <v>1</v>
      </c>
      <c r="L266" s="45"/>
      <c r="M266" s="47"/>
      <c r="T266" s="48"/>
      <c r="AT266" s="46" t="s">
        <v>207</v>
      </c>
      <c r="AU266" s="46" t="s">
        <v>95</v>
      </c>
      <c r="AV266" s="7" t="s">
        <v>93</v>
      </c>
      <c r="AW266" s="7" t="s">
        <v>39</v>
      </c>
      <c r="AX266" s="7" t="s">
        <v>86</v>
      </c>
      <c r="AY266" s="46" t="s">
        <v>198</v>
      </c>
    </row>
    <row r="267" spans="2:65" s="8" customFormat="1">
      <c r="B267" s="49"/>
      <c r="D267" s="199" t="s">
        <v>207</v>
      </c>
      <c r="E267" s="50" t="s">
        <v>1</v>
      </c>
      <c r="F267" s="201" t="s">
        <v>252</v>
      </c>
      <c r="H267" s="202">
        <v>0</v>
      </c>
      <c r="L267" s="49"/>
      <c r="M267" s="51"/>
      <c r="T267" s="52"/>
      <c r="AT267" s="50" t="s">
        <v>207</v>
      </c>
      <c r="AU267" s="50" t="s">
        <v>95</v>
      </c>
      <c r="AV267" s="8" t="s">
        <v>217</v>
      </c>
      <c r="AW267" s="8" t="s">
        <v>39</v>
      </c>
      <c r="AX267" s="8" t="s">
        <v>86</v>
      </c>
      <c r="AY267" s="50" t="s">
        <v>198</v>
      </c>
    </row>
    <row r="268" spans="2:65" s="7" customFormat="1">
      <c r="B268" s="45"/>
      <c r="D268" s="199" t="s">
        <v>207</v>
      </c>
      <c r="E268" s="46" t="s">
        <v>1</v>
      </c>
      <c r="F268" s="200" t="s">
        <v>347</v>
      </c>
      <c r="H268" s="46" t="s">
        <v>1</v>
      </c>
      <c r="L268" s="45"/>
      <c r="M268" s="47"/>
      <c r="T268" s="48"/>
      <c r="AT268" s="46" t="s">
        <v>207</v>
      </c>
      <c r="AU268" s="46" t="s">
        <v>95</v>
      </c>
      <c r="AV268" s="7" t="s">
        <v>93</v>
      </c>
      <c r="AW268" s="7" t="s">
        <v>39</v>
      </c>
      <c r="AX268" s="7" t="s">
        <v>86</v>
      </c>
      <c r="AY268" s="46" t="s">
        <v>198</v>
      </c>
    </row>
    <row r="269" spans="2:65" s="9" customFormat="1">
      <c r="B269" s="53"/>
      <c r="D269" s="199" t="s">
        <v>207</v>
      </c>
      <c r="E269" s="54" t="s">
        <v>1</v>
      </c>
      <c r="F269" s="203" t="s">
        <v>348</v>
      </c>
      <c r="H269" s="204">
        <v>579</v>
      </c>
      <c r="L269" s="53"/>
      <c r="M269" s="55"/>
      <c r="T269" s="56"/>
      <c r="AT269" s="54" t="s">
        <v>207</v>
      </c>
      <c r="AU269" s="54" t="s">
        <v>95</v>
      </c>
      <c r="AV269" s="9" t="s">
        <v>95</v>
      </c>
      <c r="AW269" s="9" t="s">
        <v>39</v>
      </c>
      <c r="AX269" s="9" t="s">
        <v>86</v>
      </c>
      <c r="AY269" s="54" t="s">
        <v>198</v>
      </c>
    </row>
    <row r="270" spans="2:65" s="7" customFormat="1">
      <c r="B270" s="45"/>
      <c r="D270" s="199" t="s">
        <v>207</v>
      </c>
      <c r="E270" s="46" t="s">
        <v>1</v>
      </c>
      <c r="F270" s="200" t="s">
        <v>349</v>
      </c>
      <c r="H270" s="46" t="s">
        <v>1</v>
      </c>
      <c r="L270" s="45"/>
      <c r="M270" s="47"/>
      <c r="T270" s="48"/>
      <c r="AT270" s="46" t="s">
        <v>207</v>
      </c>
      <c r="AU270" s="46" t="s">
        <v>95</v>
      </c>
      <c r="AV270" s="7" t="s">
        <v>93</v>
      </c>
      <c r="AW270" s="7" t="s">
        <v>39</v>
      </c>
      <c r="AX270" s="7" t="s">
        <v>86</v>
      </c>
      <c r="AY270" s="46" t="s">
        <v>198</v>
      </c>
    </row>
    <row r="271" spans="2:65" s="9" customFormat="1">
      <c r="B271" s="53"/>
      <c r="D271" s="199" t="s">
        <v>207</v>
      </c>
      <c r="E271" s="54" t="s">
        <v>1</v>
      </c>
      <c r="F271" s="203" t="s">
        <v>350</v>
      </c>
      <c r="H271" s="204">
        <v>13</v>
      </c>
      <c r="L271" s="53"/>
      <c r="M271" s="55"/>
      <c r="T271" s="56"/>
      <c r="AT271" s="54" t="s">
        <v>207</v>
      </c>
      <c r="AU271" s="54" t="s">
        <v>95</v>
      </c>
      <c r="AV271" s="9" t="s">
        <v>95</v>
      </c>
      <c r="AW271" s="9" t="s">
        <v>39</v>
      </c>
      <c r="AX271" s="9" t="s">
        <v>86</v>
      </c>
      <c r="AY271" s="54" t="s">
        <v>198</v>
      </c>
    </row>
    <row r="272" spans="2:65" s="7" customFormat="1">
      <c r="B272" s="45"/>
      <c r="D272" s="199" t="s">
        <v>207</v>
      </c>
      <c r="E272" s="46" t="s">
        <v>1</v>
      </c>
      <c r="F272" s="200" t="s">
        <v>351</v>
      </c>
      <c r="H272" s="46" t="s">
        <v>1</v>
      </c>
      <c r="L272" s="45"/>
      <c r="M272" s="47"/>
      <c r="T272" s="48"/>
      <c r="AT272" s="46" t="s">
        <v>207</v>
      </c>
      <c r="AU272" s="46" t="s">
        <v>95</v>
      </c>
      <c r="AV272" s="7" t="s">
        <v>93</v>
      </c>
      <c r="AW272" s="7" t="s">
        <v>39</v>
      </c>
      <c r="AX272" s="7" t="s">
        <v>86</v>
      </c>
      <c r="AY272" s="46" t="s">
        <v>198</v>
      </c>
    </row>
    <row r="273" spans="2:51" s="9" customFormat="1">
      <c r="B273" s="53"/>
      <c r="D273" s="199" t="s">
        <v>207</v>
      </c>
      <c r="E273" s="54" t="s">
        <v>1</v>
      </c>
      <c r="F273" s="203" t="s">
        <v>352</v>
      </c>
      <c r="H273" s="204">
        <v>1</v>
      </c>
      <c r="L273" s="53"/>
      <c r="M273" s="55"/>
      <c r="T273" s="56"/>
      <c r="AT273" s="54" t="s">
        <v>207</v>
      </c>
      <c r="AU273" s="54" t="s">
        <v>95</v>
      </c>
      <c r="AV273" s="9" t="s">
        <v>95</v>
      </c>
      <c r="AW273" s="9" t="s">
        <v>39</v>
      </c>
      <c r="AX273" s="9" t="s">
        <v>86</v>
      </c>
      <c r="AY273" s="54" t="s">
        <v>198</v>
      </c>
    </row>
    <row r="274" spans="2:51" s="7" customFormat="1">
      <c r="B274" s="45"/>
      <c r="D274" s="199" t="s">
        <v>207</v>
      </c>
      <c r="E274" s="46" t="s">
        <v>1</v>
      </c>
      <c r="F274" s="200" t="s">
        <v>353</v>
      </c>
      <c r="H274" s="46" t="s">
        <v>1</v>
      </c>
      <c r="L274" s="45"/>
      <c r="M274" s="47"/>
      <c r="T274" s="48"/>
      <c r="AT274" s="46" t="s">
        <v>207</v>
      </c>
      <c r="AU274" s="46" t="s">
        <v>95</v>
      </c>
      <c r="AV274" s="7" t="s">
        <v>93</v>
      </c>
      <c r="AW274" s="7" t="s">
        <v>39</v>
      </c>
      <c r="AX274" s="7" t="s">
        <v>86</v>
      </c>
      <c r="AY274" s="46" t="s">
        <v>198</v>
      </c>
    </row>
    <row r="275" spans="2:51" s="9" customFormat="1">
      <c r="B275" s="53"/>
      <c r="D275" s="199" t="s">
        <v>207</v>
      </c>
      <c r="E275" s="54" t="s">
        <v>1</v>
      </c>
      <c r="F275" s="203" t="s">
        <v>354</v>
      </c>
      <c r="H275" s="204">
        <v>9.9</v>
      </c>
      <c r="L275" s="53"/>
      <c r="M275" s="55"/>
      <c r="T275" s="56"/>
      <c r="AT275" s="54" t="s">
        <v>207</v>
      </c>
      <c r="AU275" s="54" t="s">
        <v>95</v>
      </c>
      <c r="AV275" s="9" t="s">
        <v>95</v>
      </c>
      <c r="AW275" s="9" t="s">
        <v>39</v>
      </c>
      <c r="AX275" s="9" t="s">
        <v>86</v>
      </c>
      <c r="AY275" s="54" t="s">
        <v>198</v>
      </c>
    </row>
    <row r="276" spans="2:51" s="7" customFormat="1">
      <c r="B276" s="45"/>
      <c r="D276" s="199" t="s">
        <v>207</v>
      </c>
      <c r="E276" s="46" t="s">
        <v>1</v>
      </c>
      <c r="F276" s="200" t="s">
        <v>355</v>
      </c>
      <c r="H276" s="46" t="s">
        <v>1</v>
      </c>
      <c r="L276" s="45"/>
      <c r="M276" s="47"/>
      <c r="T276" s="48"/>
      <c r="AT276" s="46" t="s">
        <v>207</v>
      </c>
      <c r="AU276" s="46" t="s">
        <v>95</v>
      </c>
      <c r="AV276" s="7" t="s">
        <v>93</v>
      </c>
      <c r="AW276" s="7" t="s">
        <v>39</v>
      </c>
      <c r="AX276" s="7" t="s">
        <v>86</v>
      </c>
      <c r="AY276" s="46" t="s">
        <v>198</v>
      </c>
    </row>
    <row r="277" spans="2:51" s="9" customFormat="1">
      <c r="B277" s="53"/>
      <c r="D277" s="199" t="s">
        <v>207</v>
      </c>
      <c r="E277" s="54" t="s">
        <v>1</v>
      </c>
      <c r="F277" s="203" t="s">
        <v>356</v>
      </c>
      <c r="H277" s="204">
        <v>2.4</v>
      </c>
      <c r="L277" s="53"/>
      <c r="M277" s="55"/>
      <c r="T277" s="56"/>
      <c r="AT277" s="54" t="s">
        <v>207</v>
      </c>
      <c r="AU277" s="54" t="s">
        <v>95</v>
      </c>
      <c r="AV277" s="9" t="s">
        <v>95</v>
      </c>
      <c r="AW277" s="9" t="s">
        <v>39</v>
      </c>
      <c r="AX277" s="9" t="s">
        <v>86</v>
      </c>
      <c r="AY277" s="54" t="s">
        <v>198</v>
      </c>
    </row>
    <row r="278" spans="2:51" s="7" customFormat="1">
      <c r="B278" s="45"/>
      <c r="D278" s="199" t="s">
        <v>207</v>
      </c>
      <c r="E278" s="46" t="s">
        <v>1</v>
      </c>
      <c r="F278" s="200" t="s">
        <v>357</v>
      </c>
      <c r="H278" s="46" t="s">
        <v>1</v>
      </c>
      <c r="L278" s="45"/>
      <c r="M278" s="47"/>
      <c r="T278" s="48"/>
      <c r="AT278" s="46" t="s">
        <v>207</v>
      </c>
      <c r="AU278" s="46" t="s">
        <v>95</v>
      </c>
      <c r="AV278" s="7" t="s">
        <v>93</v>
      </c>
      <c r="AW278" s="7" t="s">
        <v>39</v>
      </c>
      <c r="AX278" s="7" t="s">
        <v>86</v>
      </c>
      <c r="AY278" s="46" t="s">
        <v>198</v>
      </c>
    </row>
    <row r="279" spans="2:51" s="9" customFormat="1">
      <c r="B279" s="53"/>
      <c r="D279" s="199" t="s">
        <v>207</v>
      </c>
      <c r="E279" s="54" t="s">
        <v>1</v>
      </c>
      <c r="F279" s="203" t="s">
        <v>1084</v>
      </c>
      <c r="H279" s="204">
        <v>4</v>
      </c>
      <c r="L279" s="53"/>
      <c r="M279" s="55"/>
      <c r="T279" s="56"/>
      <c r="AT279" s="54" t="s">
        <v>207</v>
      </c>
      <c r="AU279" s="54" t="s">
        <v>95</v>
      </c>
      <c r="AV279" s="9" t="s">
        <v>95</v>
      </c>
      <c r="AW279" s="9" t="s">
        <v>39</v>
      </c>
      <c r="AX279" s="9" t="s">
        <v>86</v>
      </c>
      <c r="AY279" s="54" t="s">
        <v>198</v>
      </c>
    </row>
    <row r="280" spans="2:51" s="7" customFormat="1">
      <c r="B280" s="45"/>
      <c r="D280" s="199" t="s">
        <v>207</v>
      </c>
      <c r="E280" s="46" t="s">
        <v>1</v>
      </c>
      <c r="F280" s="200" t="s">
        <v>358</v>
      </c>
      <c r="H280" s="46" t="s">
        <v>1</v>
      </c>
      <c r="L280" s="45"/>
      <c r="M280" s="47"/>
      <c r="T280" s="48"/>
      <c r="AT280" s="46" t="s">
        <v>207</v>
      </c>
      <c r="AU280" s="46" t="s">
        <v>95</v>
      </c>
      <c r="AV280" s="7" t="s">
        <v>93</v>
      </c>
      <c r="AW280" s="7" t="s">
        <v>39</v>
      </c>
      <c r="AX280" s="7" t="s">
        <v>86</v>
      </c>
      <c r="AY280" s="46" t="s">
        <v>198</v>
      </c>
    </row>
    <row r="281" spans="2:51" s="9" customFormat="1">
      <c r="B281" s="53"/>
      <c r="D281" s="199" t="s">
        <v>207</v>
      </c>
      <c r="E281" s="54" t="s">
        <v>1</v>
      </c>
      <c r="F281" s="203" t="s">
        <v>1085</v>
      </c>
      <c r="H281" s="204">
        <v>9</v>
      </c>
      <c r="L281" s="53"/>
      <c r="M281" s="55"/>
      <c r="T281" s="56"/>
      <c r="AT281" s="54" t="s">
        <v>207</v>
      </c>
      <c r="AU281" s="54" t="s">
        <v>95</v>
      </c>
      <c r="AV281" s="9" t="s">
        <v>95</v>
      </c>
      <c r="AW281" s="9" t="s">
        <v>39</v>
      </c>
      <c r="AX281" s="9" t="s">
        <v>86</v>
      </c>
      <c r="AY281" s="54" t="s">
        <v>198</v>
      </c>
    </row>
    <row r="282" spans="2:51" s="7" customFormat="1">
      <c r="B282" s="45"/>
      <c r="D282" s="199" t="s">
        <v>207</v>
      </c>
      <c r="E282" s="46" t="s">
        <v>1</v>
      </c>
      <c r="F282" s="200" t="s">
        <v>359</v>
      </c>
      <c r="H282" s="46" t="s">
        <v>1</v>
      </c>
      <c r="L282" s="45"/>
      <c r="M282" s="47"/>
      <c r="T282" s="48"/>
      <c r="AT282" s="46" t="s">
        <v>207</v>
      </c>
      <c r="AU282" s="46" t="s">
        <v>95</v>
      </c>
      <c r="AV282" s="7" t="s">
        <v>93</v>
      </c>
      <c r="AW282" s="7" t="s">
        <v>39</v>
      </c>
      <c r="AX282" s="7" t="s">
        <v>86</v>
      </c>
      <c r="AY282" s="46" t="s">
        <v>198</v>
      </c>
    </row>
    <row r="283" spans="2:51" s="9" customFormat="1">
      <c r="B283" s="53"/>
      <c r="D283" s="199" t="s">
        <v>207</v>
      </c>
      <c r="E283" s="54" t="s">
        <v>1</v>
      </c>
      <c r="F283" s="203" t="s">
        <v>1086</v>
      </c>
      <c r="H283" s="204">
        <v>18.899999999999999</v>
      </c>
      <c r="L283" s="53"/>
      <c r="M283" s="55"/>
      <c r="T283" s="56"/>
      <c r="AT283" s="54" t="s">
        <v>207</v>
      </c>
      <c r="AU283" s="54" t="s">
        <v>95</v>
      </c>
      <c r="AV283" s="9" t="s">
        <v>95</v>
      </c>
      <c r="AW283" s="9" t="s">
        <v>39</v>
      </c>
      <c r="AX283" s="9" t="s">
        <v>86</v>
      </c>
      <c r="AY283" s="54" t="s">
        <v>198</v>
      </c>
    </row>
    <row r="284" spans="2:51" s="8" customFormat="1">
      <c r="B284" s="49"/>
      <c r="D284" s="199" t="s">
        <v>207</v>
      </c>
      <c r="E284" s="50" t="s">
        <v>1</v>
      </c>
      <c r="F284" s="201" t="s">
        <v>252</v>
      </c>
      <c r="H284" s="202">
        <v>637.20000000000005</v>
      </c>
      <c r="L284" s="49"/>
      <c r="M284" s="51"/>
      <c r="T284" s="52"/>
      <c r="AT284" s="50" t="s">
        <v>207</v>
      </c>
      <c r="AU284" s="50" t="s">
        <v>95</v>
      </c>
      <c r="AV284" s="8" t="s">
        <v>217</v>
      </c>
      <c r="AW284" s="8" t="s">
        <v>39</v>
      </c>
      <c r="AX284" s="8" t="s">
        <v>86</v>
      </c>
      <c r="AY284" s="50" t="s">
        <v>198</v>
      </c>
    </row>
    <row r="285" spans="2:51" s="7" customFormat="1">
      <c r="B285" s="45"/>
      <c r="D285" s="199" t="s">
        <v>207</v>
      </c>
      <c r="E285" s="46" t="s">
        <v>1</v>
      </c>
      <c r="F285" s="200" t="s">
        <v>360</v>
      </c>
      <c r="H285" s="46" t="s">
        <v>1</v>
      </c>
      <c r="L285" s="45"/>
      <c r="M285" s="47"/>
      <c r="T285" s="48"/>
      <c r="AT285" s="46" t="s">
        <v>207</v>
      </c>
      <c r="AU285" s="46" t="s">
        <v>95</v>
      </c>
      <c r="AV285" s="7" t="s">
        <v>93</v>
      </c>
      <c r="AW285" s="7" t="s">
        <v>39</v>
      </c>
      <c r="AX285" s="7" t="s">
        <v>86</v>
      </c>
      <c r="AY285" s="46" t="s">
        <v>198</v>
      </c>
    </row>
    <row r="286" spans="2:51" s="9" customFormat="1">
      <c r="B286" s="53"/>
      <c r="D286" s="199" t="s">
        <v>207</v>
      </c>
      <c r="E286" s="54" t="s">
        <v>1</v>
      </c>
      <c r="F286" s="203" t="s">
        <v>361</v>
      </c>
      <c r="H286" s="204">
        <v>-0.79400000000000004</v>
      </c>
      <c r="L286" s="53"/>
      <c r="M286" s="55"/>
      <c r="T286" s="56"/>
      <c r="AT286" s="54" t="s">
        <v>207</v>
      </c>
      <c r="AU286" s="54" t="s">
        <v>95</v>
      </c>
      <c r="AV286" s="9" t="s">
        <v>95</v>
      </c>
      <c r="AW286" s="9" t="s">
        <v>39</v>
      </c>
      <c r="AX286" s="9" t="s">
        <v>86</v>
      </c>
      <c r="AY286" s="54" t="s">
        <v>198</v>
      </c>
    </row>
    <row r="287" spans="2:51" s="7" customFormat="1">
      <c r="B287" s="45"/>
      <c r="D287" s="199" t="s">
        <v>207</v>
      </c>
      <c r="E287" s="46" t="s">
        <v>1</v>
      </c>
      <c r="F287" s="200" t="s">
        <v>362</v>
      </c>
      <c r="H287" s="46" t="s">
        <v>1</v>
      </c>
      <c r="L287" s="45"/>
      <c r="M287" s="47"/>
      <c r="T287" s="48"/>
      <c r="AT287" s="46" t="s">
        <v>207</v>
      </c>
      <c r="AU287" s="46" t="s">
        <v>95</v>
      </c>
      <c r="AV287" s="7" t="s">
        <v>93</v>
      </c>
      <c r="AW287" s="7" t="s">
        <v>39</v>
      </c>
      <c r="AX287" s="7" t="s">
        <v>86</v>
      </c>
      <c r="AY287" s="46" t="s">
        <v>198</v>
      </c>
    </row>
    <row r="288" spans="2:51" s="9" customFormat="1">
      <c r="B288" s="53"/>
      <c r="D288" s="199" t="s">
        <v>207</v>
      </c>
      <c r="E288" s="54" t="s">
        <v>1</v>
      </c>
      <c r="F288" s="203" t="s">
        <v>363</v>
      </c>
      <c r="H288" s="204">
        <v>-109.35899999999999</v>
      </c>
      <c r="L288" s="53"/>
      <c r="M288" s="55"/>
      <c r="T288" s="56"/>
      <c r="AT288" s="54" t="s">
        <v>207</v>
      </c>
      <c r="AU288" s="54" t="s">
        <v>95</v>
      </c>
      <c r="AV288" s="9" t="s">
        <v>95</v>
      </c>
      <c r="AW288" s="9" t="s">
        <v>39</v>
      </c>
      <c r="AX288" s="9" t="s">
        <v>86</v>
      </c>
      <c r="AY288" s="54" t="s">
        <v>198</v>
      </c>
    </row>
    <row r="289" spans="2:65" s="10" customFormat="1">
      <c r="B289" s="57"/>
      <c r="D289" s="199" t="s">
        <v>207</v>
      </c>
      <c r="E289" s="58" t="s">
        <v>148</v>
      </c>
      <c r="F289" s="205" t="s">
        <v>220</v>
      </c>
      <c r="H289" s="206">
        <v>527.04700000000003</v>
      </c>
      <c r="L289" s="57"/>
      <c r="M289" s="59"/>
      <c r="T289" s="60"/>
      <c r="AT289" s="58" t="s">
        <v>207</v>
      </c>
      <c r="AU289" s="58" t="s">
        <v>95</v>
      </c>
      <c r="AV289" s="10" t="s">
        <v>205</v>
      </c>
      <c r="AW289" s="10" t="s">
        <v>39</v>
      </c>
      <c r="AX289" s="10" t="s">
        <v>93</v>
      </c>
      <c r="AY289" s="58" t="s">
        <v>198</v>
      </c>
    </row>
    <row r="290" spans="2:65" s="1" customFormat="1" ht="16.5" customHeight="1">
      <c r="B290" s="38"/>
      <c r="C290" s="195" t="s">
        <v>364</v>
      </c>
      <c r="D290" s="195" t="s">
        <v>200</v>
      </c>
      <c r="E290" s="196" t="s">
        <v>365</v>
      </c>
      <c r="F290" s="192" t="s">
        <v>366</v>
      </c>
      <c r="G290" s="197" t="s">
        <v>292</v>
      </c>
      <c r="H290" s="198">
        <v>176.09800000000001</v>
      </c>
      <c r="I290" s="161"/>
      <c r="J290" s="191">
        <f>ROUND(I290*H290,2)</f>
        <v>0</v>
      </c>
      <c r="K290" s="192" t="s">
        <v>204</v>
      </c>
      <c r="L290" s="14"/>
      <c r="M290" s="39" t="s">
        <v>1</v>
      </c>
      <c r="N290" s="40" t="s">
        <v>51</v>
      </c>
      <c r="O290" s="41">
        <v>1.548</v>
      </c>
      <c r="P290" s="41">
        <f>O290*H290</f>
        <v>272.59970400000003</v>
      </c>
      <c r="Q290" s="41">
        <v>0</v>
      </c>
      <c r="R290" s="41">
        <f>Q290*H290</f>
        <v>0</v>
      </c>
      <c r="S290" s="41">
        <v>0</v>
      </c>
      <c r="T290" s="42">
        <f>S290*H290</f>
        <v>0</v>
      </c>
      <c r="AR290" s="43" t="s">
        <v>205</v>
      </c>
      <c r="AT290" s="43" t="s">
        <v>200</v>
      </c>
      <c r="AU290" s="43" t="s">
        <v>95</v>
      </c>
      <c r="AY290" s="11" t="s">
        <v>198</v>
      </c>
      <c r="BE290" s="44">
        <f>IF(N290="základní",J290,0)</f>
        <v>0</v>
      </c>
      <c r="BF290" s="44">
        <f>IF(N290="snížená",J290,0)</f>
        <v>0</v>
      </c>
      <c r="BG290" s="44">
        <f>IF(N290="zákl. přenesená",J290,0)</f>
        <v>0</v>
      </c>
      <c r="BH290" s="44">
        <f>IF(N290="sníž. přenesená",J290,0)</f>
        <v>0</v>
      </c>
      <c r="BI290" s="44">
        <f>IF(N290="nulová",J290,0)</f>
        <v>0</v>
      </c>
      <c r="BJ290" s="11" t="s">
        <v>93</v>
      </c>
      <c r="BK290" s="44">
        <f>ROUND(I290*H290,2)</f>
        <v>0</v>
      </c>
      <c r="BL290" s="11" t="s">
        <v>205</v>
      </c>
      <c r="BM290" s="43" t="s">
        <v>367</v>
      </c>
    </row>
    <row r="291" spans="2:65" s="7" customFormat="1">
      <c r="B291" s="45"/>
      <c r="D291" s="199" t="s">
        <v>207</v>
      </c>
      <c r="E291" s="46" t="s">
        <v>1</v>
      </c>
      <c r="F291" s="200" t="s">
        <v>368</v>
      </c>
      <c r="H291" s="46" t="s">
        <v>1</v>
      </c>
      <c r="L291" s="45"/>
      <c r="M291" s="47"/>
      <c r="T291" s="48"/>
      <c r="AT291" s="46" t="s">
        <v>207</v>
      </c>
      <c r="AU291" s="46" t="s">
        <v>95</v>
      </c>
      <c r="AV291" s="7" t="s">
        <v>93</v>
      </c>
      <c r="AW291" s="7" t="s">
        <v>39</v>
      </c>
      <c r="AX291" s="7" t="s">
        <v>86</v>
      </c>
      <c r="AY291" s="46" t="s">
        <v>198</v>
      </c>
    </row>
    <row r="292" spans="2:65" s="7" customFormat="1">
      <c r="B292" s="45"/>
      <c r="D292" s="199" t="s">
        <v>207</v>
      </c>
      <c r="E292" s="46" t="s">
        <v>1</v>
      </c>
      <c r="F292" s="200" t="s">
        <v>369</v>
      </c>
      <c r="H292" s="46" t="s">
        <v>1</v>
      </c>
      <c r="L292" s="45"/>
      <c r="M292" s="47"/>
      <c r="T292" s="48"/>
      <c r="AT292" s="46" t="s">
        <v>207</v>
      </c>
      <c r="AU292" s="46" t="s">
        <v>95</v>
      </c>
      <c r="AV292" s="7" t="s">
        <v>93</v>
      </c>
      <c r="AW292" s="7" t="s">
        <v>39</v>
      </c>
      <c r="AX292" s="7" t="s">
        <v>86</v>
      </c>
      <c r="AY292" s="46" t="s">
        <v>198</v>
      </c>
    </row>
    <row r="293" spans="2:65" s="7" customFormat="1">
      <c r="B293" s="45"/>
      <c r="D293" s="199" t="s">
        <v>207</v>
      </c>
      <c r="E293" s="46" t="s">
        <v>1</v>
      </c>
      <c r="F293" s="200" t="s">
        <v>370</v>
      </c>
      <c r="H293" s="46" t="s">
        <v>1</v>
      </c>
      <c r="L293" s="45"/>
      <c r="M293" s="47"/>
      <c r="T293" s="48"/>
      <c r="AT293" s="46" t="s">
        <v>207</v>
      </c>
      <c r="AU293" s="46" t="s">
        <v>95</v>
      </c>
      <c r="AV293" s="7" t="s">
        <v>93</v>
      </c>
      <c r="AW293" s="7" t="s">
        <v>39</v>
      </c>
      <c r="AX293" s="7" t="s">
        <v>86</v>
      </c>
      <c r="AY293" s="46" t="s">
        <v>198</v>
      </c>
    </row>
    <row r="294" spans="2:65" s="9" customFormat="1">
      <c r="B294" s="53"/>
      <c r="D294" s="199" t="s">
        <v>207</v>
      </c>
      <c r="E294" s="54" t="s">
        <v>1</v>
      </c>
      <c r="F294" s="203" t="s">
        <v>371</v>
      </c>
      <c r="H294" s="204">
        <v>66.099999999999994</v>
      </c>
      <c r="L294" s="53"/>
      <c r="M294" s="55"/>
      <c r="T294" s="56"/>
      <c r="AT294" s="54" t="s">
        <v>207</v>
      </c>
      <c r="AU294" s="54" t="s">
        <v>95</v>
      </c>
      <c r="AV294" s="9" t="s">
        <v>95</v>
      </c>
      <c r="AW294" s="9" t="s">
        <v>39</v>
      </c>
      <c r="AX294" s="9" t="s">
        <v>86</v>
      </c>
      <c r="AY294" s="54" t="s">
        <v>198</v>
      </c>
    </row>
    <row r="295" spans="2:65" s="7" customFormat="1">
      <c r="B295" s="45"/>
      <c r="D295" s="199" t="s">
        <v>207</v>
      </c>
      <c r="E295" s="46" t="s">
        <v>1</v>
      </c>
      <c r="F295" s="200" t="s">
        <v>372</v>
      </c>
      <c r="H295" s="46" t="s">
        <v>1</v>
      </c>
      <c r="L295" s="45"/>
      <c r="M295" s="47"/>
      <c r="T295" s="48"/>
      <c r="AT295" s="46" t="s">
        <v>207</v>
      </c>
      <c r="AU295" s="46" t="s">
        <v>95</v>
      </c>
      <c r="AV295" s="7" t="s">
        <v>93</v>
      </c>
      <c r="AW295" s="7" t="s">
        <v>39</v>
      </c>
      <c r="AX295" s="7" t="s">
        <v>86</v>
      </c>
      <c r="AY295" s="46" t="s">
        <v>198</v>
      </c>
    </row>
    <row r="296" spans="2:65" s="9" customFormat="1">
      <c r="B296" s="53"/>
      <c r="D296" s="199" t="s">
        <v>207</v>
      </c>
      <c r="E296" s="54" t="s">
        <v>1</v>
      </c>
      <c r="F296" s="203" t="s">
        <v>373</v>
      </c>
      <c r="H296" s="204">
        <v>15.045</v>
      </c>
      <c r="L296" s="53"/>
      <c r="M296" s="55"/>
      <c r="T296" s="56"/>
      <c r="AT296" s="54" t="s">
        <v>207</v>
      </c>
      <c r="AU296" s="54" t="s">
        <v>95</v>
      </c>
      <c r="AV296" s="9" t="s">
        <v>95</v>
      </c>
      <c r="AW296" s="9" t="s">
        <v>39</v>
      </c>
      <c r="AX296" s="9" t="s">
        <v>86</v>
      </c>
      <c r="AY296" s="54" t="s">
        <v>198</v>
      </c>
    </row>
    <row r="297" spans="2:65" s="7" customFormat="1">
      <c r="B297" s="45"/>
      <c r="D297" s="199" t="s">
        <v>207</v>
      </c>
      <c r="E297" s="46" t="s">
        <v>1</v>
      </c>
      <c r="F297" s="200" t="s">
        <v>374</v>
      </c>
      <c r="H297" s="46" t="s">
        <v>1</v>
      </c>
      <c r="L297" s="45"/>
      <c r="M297" s="47"/>
      <c r="T297" s="48"/>
      <c r="AT297" s="46" t="s">
        <v>207</v>
      </c>
      <c r="AU297" s="46" t="s">
        <v>95</v>
      </c>
      <c r="AV297" s="7" t="s">
        <v>93</v>
      </c>
      <c r="AW297" s="7" t="s">
        <v>39</v>
      </c>
      <c r="AX297" s="7" t="s">
        <v>86</v>
      </c>
      <c r="AY297" s="46" t="s">
        <v>198</v>
      </c>
    </row>
    <row r="298" spans="2:65" s="9" customFormat="1">
      <c r="B298" s="53"/>
      <c r="D298" s="199" t="s">
        <v>207</v>
      </c>
      <c r="E298" s="54" t="s">
        <v>1</v>
      </c>
      <c r="F298" s="203" t="s">
        <v>375</v>
      </c>
      <c r="H298" s="204">
        <v>12.132</v>
      </c>
      <c r="L298" s="53"/>
      <c r="M298" s="55"/>
      <c r="T298" s="56"/>
      <c r="AT298" s="54" t="s">
        <v>207</v>
      </c>
      <c r="AU298" s="54" t="s">
        <v>95</v>
      </c>
      <c r="AV298" s="9" t="s">
        <v>95</v>
      </c>
      <c r="AW298" s="9" t="s">
        <v>39</v>
      </c>
      <c r="AX298" s="9" t="s">
        <v>86</v>
      </c>
      <c r="AY298" s="54" t="s">
        <v>198</v>
      </c>
    </row>
    <row r="299" spans="2:65" s="7" customFormat="1">
      <c r="B299" s="45"/>
      <c r="D299" s="199" t="s">
        <v>207</v>
      </c>
      <c r="E299" s="46" t="s">
        <v>1</v>
      </c>
      <c r="F299" s="200" t="s">
        <v>376</v>
      </c>
      <c r="H299" s="46" t="s">
        <v>1</v>
      </c>
      <c r="L299" s="45"/>
      <c r="M299" s="47"/>
      <c r="T299" s="48"/>
      <c r="AT299" s="46" t="s">
        <v>207</v>
      </c>
      <c r="AU299" s="46" t="s">
        <v>95</v>
      </c>
      <c r="AV299" s="7" t="s">
        <v>93</v>
      </c>
      <c r="AW299" s="7" t="s">
        <v>39</v>
      </c>
      <c r="AX299" s="7" t="s">
        <v>86</v>
      </c>
      <c r="AY299" s="46" t="s">
        <v>198</v>
      </c>
    </row>
    <row r="300" spans="2:65" s="9" customFormat="1">
      <c r="B300" s="53"/>
      <c r="D300" s="199" t="s">
        <v>207</v>
      </c>
      <c r="E300" s="54" t="s">
        <v>1</v>
      </c>
      <c r="F300" s="203" t="s">
        <v>377</v>
      </c>
      <c r="H300" s="204">
        <v>18.468</v>
      </c>
      <c r="L300" s="53"/>
      <c r="M300" s="55"/>
      <c r="T300" s="56"/>
      <c r="AT300" s="54" t="s">
        <v>207</v>
      </c>
      <c r="AU300" s="54" t="s">
        <v>95</v>
      </c>
      <c r="AV300" s="9" t="s">
        <v>95</v>
      </c>
      <c r="AW300" s="9" t="s">
        <v>39</v>
      </c>
      <c r="AX300" s="9" t="s">
        <v>86</v>
      </c>
      <c r="AY300" s="54" t="s">
        <v>198</v>
      </c>
    </row>
    <row r="301" spans="2:65" s="9" customFormat="1">
      <c r="B301" s="53"/>
      <c r="D301" s="199" t="s">
        <v>207</v>
      </c>
      <c r="E301" s="54" t="s">
        <v>1</v>
      </c>
      <c r="F301" s="203" t="s">
        <v>378</v>
      </c>
      <c r="H301" s="204">
        <v>3.1880000000000002</v>
      </c>
      <c r="L301" s="53"/>
      <c r="M301" s="55"/>
      <c r="T301" s="56"/>
      <c r="AT301" s="54" t="s">
        <v>207</v>
      </c>
      <c r="AU301" s="54" t="s">
        <v>95</v>
      </c>
      <c r="AV301" s="9" t="s">
        <v>95</v>
      </c>
      <c r="AW301" s="9" t="s">
        <v>39</v>
      </c>
      <c r="AX301" s="9" t="s">
        <v>86</v>
      </c>
      <c r="AY301" s="54" t="s">
        <v>198</v>
      </c>
    </row>
    <row r="302" spans="2:65" s="9" customFormat="1">
      <c r="B302" s="53"/>
      <c r="D302" s="199" t="s">
        <v>207</v>
      </c>
      <c r="E302" s="54" t="s">
        <v>1</v>
      </c>
      <c r="F302" s="203" t="s">
        <v>379</v>
      </c>
      <c r="H302" s="204">
        <v>4.125</v>
      </c>
      <c r="L302" s="53"/>
      <c r="M302" s="55"/>
      <c r="T302" s="56"/>
      <c r="AT302" s="54" t="s">
        <v>207</v>
      </c>
      <c r="AU302" s="54" t="s">
        <v>95</v>
      </c>
      <c r="AV302" s="9" t="s">
        <v>95</v>
      </c>
      <c r="AW302" s="9" t="s">
        <v>39</v>
      </c>
      <c r="AX302" s="9" t="s">
        <v>86</v>
      </c>
      <c r="AY302" s="54" t="s">
        <v>198</v>
      </c>
    </row>
    <row r="303" spans="2:65" s="7" customFormat="1">
      <c r="B303" s="45"/>
      <c r="D303" s="199" t="s">
        <v>207</v>
      </c>
      <c r="E303" s="46" t="s">
        <v>1</v>
      </c>
      <c r="F303" s="200" t="s">
        <v>380</v>
      </c>
      <c r="H303" s="46" t="s">
        <v>1</v>
      </c>
      <c r="L303" s="45"/>
      <c r="M303" s="47"/>
      <c r="T303" s="48"/>
      <c r="AT303" s="46" t="s">
        <v>207</v>
      </c>
      <c r="AU303" s="46" t="s">
        <v>95</v>
      </c>
      <c r="AV303" s="7" t="s">
        <v>93</v>
      </c>
      <c r="AW303" s="7" t="s">
        <v>39</v>
      </c>
      <c r="AX303" s="7" t="s">
        <v>86</v>
      </c>
      <c r="AY303" s="46" t="s">
        <v>198</v>
      </c>
    </row>
    <row r="304" spans="2:65" s="9" customFormat="1">
      <c r="B304" s="53"/>
      <c r="D304" s="199" t="s">
        <v>207</v>
      </c>
      <c r="E304" s="54" t="s">
        <v>1</v>
      </c>
      <c r="F304" s="203" t="s">
        <v>381</v>
      </c>
      <c r="H304" s="204">
        <v>9.9000000000000005E-2</v>
      </c>
      <c r="L304" s="53"/>
      <c r="M304" s="55"/>
      <c r="T304" s="56"/>
      <c r="AT304" s="54" t="s">
        <v>207</v>
      </c>
      <c r="AU304" s="54" t="s">
        <v>95</v>
      </c>
      <c r="AV304" s="9" t="s">
        <v>95</v>
      </c>
      <c r="AW304" s="9" t="s">
        <v>39</v>
      </c>
      <c r="AX304" s="9" t="s">
        <v>86</v>
      </c>
      <c r="AY304" s="54" t="s">
        <v>198</v>
      </c>
    </row>
    <row r="305" spans="2:51" s="7" customFormat="1">
      <c r="B305" s="45"/>
      <c r="D305" s="199" t="s">
        <v>207</v>
      </c>
      <c r="E305" s="46" t="s">
        <v>1</v>
      </c>
      <c r="F305" s="200" t="s">
        <v>382</v>
      </c>
      <c r="H305" s="46" t="s">
        <v>1</v>
      </c>
      <c r="L305" s="45"/>
      <c r="M305" s="47"/>
      <c r="T305" s="48"/>
      <c r="AT305" s="46" t="s">
        <v>207</v>
      </c>
      <c r="AU305" s="46" t="s">
        <v>95</v>
      </c>
      <c r="AV305" s="7" t="s">
        <v>93</v>
      </c>
      <c r="AW305" s="7" t="s">
        <v>39</v>
      </c>
      <c r="AX305" s="7" t="s">
        <v>86</v>
      </c>
      <c r="AY305" s="46" t="s">
        <v>198</v>
      </c>
    </row>
    <row r="306" spans="2:51" s="9" customFormat="1">
      <c r="B306" s="53"/>
      <c r="D306" s="199" t="s">
        <v>207</v>
      </c>
      <c r="E306" s="54" t="s">
        <v>1</v>
      </c>
      <c r="F306" s="203" t="s">
        <v>383</v>
      </c>
      <c r="H306" s="204">
        <v>0.18</v>
      </c>
      <c r="L306" s="53"/>
      <c r="M306" s="55"/>
      <c r="T306" s="56"/>
      <c r="AT306" s="54" t="s">
        <v>207</v>
      </c>
      <c r="AU306" s="54" t="s">
        <v>95</v>
      </c>
      <c r="AV306" s="9" t="s">
        <v>95</v>
      </c>
      <c r="AW306" s="9" t="s">
        <v>39</v>
      </c>
      <c r="AX306" s="9" t="s">
        <v>86</v>
      </c>
      <c r="AY306" s="54" t="s">
        <v>198</v>
      </c>
    </row>
    <row r="307" spans="2:51" s="7" customFormat="1">
      <c r="B307" s="45"/>
      <c r="D307" s="199" t="s">
        <v>207</v>
      </c>
      <c r="E307" s="46" t="s">
        <v>1</v>
      </c>
      <c r="F307" s="200" t="s">
        <v>384</v>
      </c>
      <c r="H307" s="46" t="s">
        <v>1</v>
      </c>
      <c r="L307" s="45"/>
      <c r="M307" s="47"/>
      <c r="T307" s="48"/>
      <c r="AT307" s="46" t="s">
        <v>207</v>
      </c>
      <c r="AU307" s="46" t="s">
        <v>95</v>
      </c>
      <c r="AV307" s="7" t="s">
        <v>93</v>
      </c>
      <c r="AW307" s="7" t="s">
        <v>39</v>
      </c>
      <c r="AX307" s="7" t="s">
        <v>86</v>
      </c>
      <c r="AY307" s="46" t="s">
        <v>198</v>
      </c>
    </row>
    <row r="308" spans="2:51" s="9" customFormat="1">
      <c r="B308" s="53"/>
      <c r="D308" s="199" t="s">
        <v>207</v>
      </c>
      <c r="E308" s="54" t="s">
        <v>1</v>
      </c>
      <c r="F308" s="203" t="s">
        <v>385</v>
      </c>
      <c r="H308" s="204">
        <v>6.05</v>
      </c>
      <c r="L308" s="53"/>
      <c r="M308" s="55"/>
      <c r="T308" s="56"/>
      <c r="AT308" s="54" t="s">
        <v>207</v>
      </c>
      <c r="AU308" s="54" t="s">
        <v>95</v>
      </c>
      <c r="AV308" s="9" t="s">
        <v>95</v>
      </c>
      <c r="AW308" s="9" t="s">
        <v>39</v>
      </c>
      <c r="AX308" s="9" t="s">
        <v>86</v>
      </c>
      <c r="AY308" s="54" t="s">
        <v>198</v>
      </c>
    </row>
    <row r="309" spans="2:51" s="7" customFormat="1">
      <c r="B309" s="45"/>
      <c r="D309" s="199" t="s">
        <v>207</v>
      </c>
      <c r="E309" s="46" t="s">
        <v>1</v>
      </c>
      <c r="F309" s="200" t="s">
        <v>386</v>
      </c>
      <c r="H309" s="46" t="s">
        <v>1</v>
      </c>
      <c r="L309" s="45"/>
      <c r="M309" s="47"/>
      <c r="T309" s="48"/>
      <c r="AT309" s="46" t="s">
        <v>207</v>
      </c>
      <c r="AU309" s="46" t="s">
        <v>95</v>
      </c>
      <c r="AV309" s="7" t="s">
        <v>93</v>
      </c>
      <c r="AW309" s="7" t="s">
        <v>39</v>
      </c>
      <c r="AX309" s="7" t="s">
        <v>86</v>
      </c>
      <c r="AY309" s="46" t="s">
        <v>198</v>
      </c>
    </row>
    <row r="310" spans="2:51" s="9" customFormat="1">
      <c r="B310" s="53"/>
      <c r="D310" s="199" t="s">
        <v>207</v>
      </c>
      <c r="E310" s="54" t="s">
        <v>1</v>
      </c>
      <c r="F310" s="203" t="s">
        <v>387</v>
      </c>
      <c r="H310" s="204">
        <v>31.297999999999998</v>
      </c>
      <c r="L310" s="53"/>
      <c r="M310" s="55"/>
      <c r="T310" s="56"/>
      <c r="AT310" s="54" t="s">
        <v>207</v>
      </c>
      <c r="AU310" s="54" t="s">
        <v>95</v>
      </c>
      <c r="AV310" s="9" t="s">
        <v>95</v>
      </c>
      <c r="AW310" s="9" t="s">
        <v>39</v>
      </c>
      <c r="AX310" s="9" t="s">
        <v>86</v>
      </c>
      <c r="AY310" s="54" t="s">
        <v>198</v>
      </c>
    </row>
    <row r="311" spans="2:51" s="7" customFormat="1">
      <c r="B311" s="45"/>
      <c r="D311" s="199" t="s">
        <v>207</v>
      </c>
      <c r="E311" s="46" t="s">
        <v>1</v>
      </c>
      <c r="F311" s="200" t="s">
        <v>388</v>
      </c>
      <c r="H311" s="46" t="s">
        <v>1</v>
      </c>
      <c r="L311" s="45"/>
      <c r="M311" s="47"/>
      <c r="T311" s="48"/>
      <c r="AT311" s="46" t="s">
        <v>207</v>
      </c>
      <c r="AU311" s="46" t="s">
        <v>95</v>
      </c>
      <c r="AV311" s="7" t="s">
        <v>93</v>
      </c>
      <c r="AW311" s="7" t="s">
        <v>39</v>
      </c>
      <c r="AX311" s="7" t="s">
        <v>86</v>
      </c>
      <c r="AY311" s="46" t="s">
        <v>198</v>
      </c>
    </row>
    <row r="312" spans="2:51" s="7" customFormat="1">
      <c r="B312" s="45"/>
      <c r="D312" s="199" t="s">
        <v>207</v>
      </c>
      <c r="E312" s="46" t="s">
        <v>1</v>
      </c>
      <c r="F312" s="200" t="s">
        <v>389</v>
      </c>
      <c r="H312" s="46" t="s">
        <v>1</v>
      </c>
      <c r="L312" s="45"/>
      <c r="M312" s="47"/>
      <c r="T312" s="48"/>
      <c r="AT312" s="46" t="s">
        <v>207</v>
      </c>
      <c r="AU312" s="46" t="s">
        <v>95</v>
      </c>
      <c r="AV312" s="7" t="s">
        <v>93</v>
      </c>
      <c r="AW312" s="7" t="s">
        <v>39</v>
      </c>
      <c r="AX312" s="7" t="s">
        <v>86</v>
      </c>
      <c r="AY312" s="46" t="s">
        <v>198</v>
      </c>
    </row>
    <row r="313" spans="2:51" s="9" customFormat="1">
      <c r="B313" s="53"/>
      <c r="D313" s="199" t="s">
        <v>207</v>
      </c>
      <c r="E313" s="54" t="s">
        <v>1</v>
      </c>
      <c r="F313" s="203" t="s">
        <v>390</v>
      </c>
      <c r="H313" s="204">
        <v>0.80900000000000005</v>
      </c>
      <c r="L313" s="53"/>
      <c r="M313" s="55"/>
      <c r="T313" s="56"/>
      <c r="AT313" s="54" t="s">
        <v>207</v>
      </c>
      <c r="AU313" s="54" t="s">
        <v>95</v>
      </c>
      <c r="AV313" s="9" t="s">
        <v>95</v>
      </c>
      <c r="AW313" s="9" t="s">
        <v>39</v>
      </c>
      <c r="AX313" s="9" t="s">
        <v>86</v>
      </c>
      <c r="AY313" s="54" t="s">
        <v>198</v>
      </c>
    </row>
    <row r="314" spans="2:51" s="7" customFormat="1">
      <c r="B314" s="45"/>
      <c r="D314" s="199" t="s">
        <v>207</v>
      </c>
      <c r="E314" s="46" t="s">
        <v>1</v>
      </c>
      <c r="F314" s="200" t="s">
        <v>391</v>
      </c>
      <c r="H314" s="46" t="s">
        <v>1</v>
      </c>
      <c r="L314" s="45"/>
      <c r="M314" s="47"/>
      <c r="T314" s="48"/>
      <c r="AT314" s="46" t="s">
        <v>207</v>
      </c>
      <c r="AU314" s="46" t="s">
        <v>95</v>
      </c>
      <c r="AV314" s="7" t="s">
        <v>93</v>
      </c>
      <c r="AW314" s="7" t="s">
        <v>39</v>
      </c>
      <c r="AX314" s="7" t="s">
        <v>86</v>
      </c>
      <c r="AY314" s="46" t="s">
        <v>198</v>
      </c>
    </row>
    <row r="315" spans="2:51" s="9" customFormat="1">
      <c r="B315" s="53"/>
      <c r="D315" s="199" t="s">
        <v>207</v>
      </c>
      <c r="E315" s="54" t="s">
        <v>1</v>
      </c>
      <c r="F315" s="203" t="s">
        <v>392</v>
      </c>
      <c r="H315" s="204">
        <v>2.2869999999999999</v>
      </c>
      <c r="L315" s="53"/>
      <c r="M315" s="55"/>
      <c r="T315" s="56"/>
      <c r="AT315" s="54" t="s">
        <v>207</v>
      </c>
      <c r="AU315" s="54" t="s">
        <v>95</v>
      </c>
      <c r="AV315" s="9" t="s">
        <v>95</v>
      </c>
      <c r="AW315" s="9" t="s">
        <v>39</v>
      </c>
      <c r="AX315" s="9" t="s">
        <v>86</v>
      </c>
      <c r="AY315" s="54" t="s">
        <v>198</v>
      </c>
    </row>
    <row r="316" spans="2:51" s="9" customFormat="1">
      <c r="B316" s="53"/>
      <c r="D316" s="199" t="s">
        <v>207</v>
      </c>
      <c r="E316" s="54" t="s">
        <v>1</v>
      </c>
      <c r="F316" s="203" t="s">
        <v>393</v>
      </c>
      <c r="H316" s="204">
        <v>0.308</v>
      </c>
      <c r="L316" s="53"/>
      <c r="M316" s="55"/>
      <c r="T316" s="56"/>
      <c r="AT316" s="54" t="s">
        <v>207</v>
      </c>
      <c r="AU316" s="54" t="s">
        <v>95</v>
      </c>
      <c r="AV316" s="9" t="s">
        <v>95</v>
      </c>
      <c r="AW316" s="9" t="s">
        <v>39</v>
      </c>
      <c r="AX316" s="9" t="s">
        <v>86</v>
      </c>
      <c r="AY316" s="54" t="s">
        <v>198</v>
      </c>
    </row>
    <row r="317" spans="2:51" s="8" customFormat="1">
      <c r="B317" s="49"/>
      <c r="D317" s="199" t="s">
        <v>207</v>
      </c>
      <c r="E317" s="50" t="s">
        <v>112</v>
      </c>
      <c r="F317" s="201" t="s">
        <v>394</v>
      </c>
      <c r="H317" s="202">
        <v>160.089</v>
      </c>
      <c r="L317" s="49"/>
      <c r="M317" s="51"/>
      <c r="T317" s="52"/>
      <c r="AT317" s="50" t="s">
        <v>207</v>
      </c>
      <c r="AU317" s="50" t="s">
        <v>95</v>
      </c>
      <c r="AV317" s="8" t="s">
        <v>217</v>
      </c>
      <c r="AW317" s="8" t="s">
        <v>39</v>
      </c>
      <c r="AX317" s="8" t="s">
        <v>86</v>
      </c>
      <c r="AY317" s="50" t="s">
        <v>198</v>
      </c>
    </row>
    <row r="318" spans="2:51" s="7" customFormat="1">
      <c r="B318" s="45"/>
      <c r="D318" s="199" t="s">
        <v>207</v>
      </c>
      <c r="E318" s="46" t="s">
        <v>1</v>
      </c>
      <c r="F318" s="200" t="s">
        <v>395</v>
      </c>
      <c r="H318" s="46" t="s">
        <v>1</v>
      </c>
      <c r="L318" s="45"/>
      <c r="M318" s="47"/>
      <c r="T318" s="48"/>
      <c r="AT318" s="46" t="s">
        <v>207</v>
      </c>
      <c r="AU318" s="46" t="s">
        <v>95</v>
      </c>
      <c r="AV318" s="7" t="s">
        <v>93</v>
      </c>
      <c r="AW318" s="7" t="s">
        <v>39</v>
      </c>
      <c r="AX318" s="7" t="s">
        <v>86</v>
      </c>
      <c r="AY318" s="46" t="s">
        <v>198</v>
      </c>
    </row>
    <row r="319" spans="2:51" s="9" customFormat="1">
      <c r="B319" s="53"/>
      <c r="D319" s="199" t="s">
        <v>207</v>
      </c>
      <c r="E319" s="54" t="s">
        <v>1</v>
      </c>
      <c r="F319" s="203" t="s">
        <v>396</v>
      </c>
      <c r="H319" s="204">
        <v>16.009</v>
      </c>
      <c r="L319" s="53"/>
      <c r="M319" s="55"/>
      <c r="T319" s="56"/>
      <c r="AT319" s="54" t="s">
        <v>207</v>
      </c>
      <c r="AU319" s="54" t="s">
        <v>95</v>
      </c>
      <c r="AV319" s="9" t="s">
        <v>95</v>
      </c>
      <c r="AW319" s="9" t="s">
        <v>39</v>
      </c>
      <c r="AX319" s="9" t="s">
        <v>86</v>
      </c>
      <c r="AY319" s="54" t="s">
        <v>198</v>
      </c>
    </row>
    <row r="320" spans="2:51" s="10" customFormat="1">
      <c r="B320" s="57"/>
      <c r="D320" s="199" t="s">
        <v>207</v>
      </c>
      <c r="E320" s="58" t="s">
        <v>110</v>
      </c>
      <c r="F320" s="205" t="s">
        <v>220</v>
      </c>
      <c r="H320" s="206">
        <v>176.09800000000001</v>
      </c>
      <c r="L320" s="57"/>
      <c r="M320" s="59"/>
      <c r="T320" s="60"/>
      <c r="AT320" s="58" t="s">
        <v>207</v>
      </c>
      <c r="AU320" s="58" t="s">
        <v>95</v>
      </c>
      <c r="AV320" s="10" t="s">
        <v>205</v>
      </c>
      <c r="AW320" s="10" t="s">
        <v>3</v>
      </c>
      <c r="AX320" s="10" t="s">
        <v>93</v>
      </c>
      <c r="AY320" s="58" t="s">
        <v>198</v>
      </c>
    </row>
    <row r="321" spans="2:65" s="1" customFormat="1" ht="24.2" customHeight="1">
      <c r="B321" s="38"/>
      <c r="C321" s="195" t="s">
        <v>397</v>
      </c>
      <c r="D321" s="195" t="s">
        <v>200</v>
      </c>
      <c r="E321" s="196" t="s">
        <v>398</v>
      </c>
      <c r="F321" s="192" t="s">
        <v>399</v>
      </c>
      <c r="G321" s="197" t="s">
        <v>292</v>
      </c>
      <c r="H321" s="198">
        <v>3.2949999999999999</v>
      </c>
      <c r="I321" s="161"/>
      <c r="J321" s="191">
        <f>ROUND(I321*H321,2)</f>
        <v>0</v>
      </c>
      <c r="K321" s="192" t="s">
        <v>343</v>
      </c>
      <c r="L321" s="14"/>
      <c r="M321" s="39" t="s">
        <v>1</v>
      </c>
      <c r="N321" s="40" t="s">
        <v>51</v>
      </c>
      <c r="O321" s="41">
        <v>9.2059999999999995</v>
      </c>
      <c r="P321" s="41">
        <f>O321*H321</f>
        <v>30.333769999999998</v>
      </c>
      <c r="Q321" s="41">
        <v>0</v>
      </c>
      <c r="R321" s="41">
        <f>Q321*H321</f>
        <v>0</v>
      </c>
      <c r="S321" s="41">
        <v>0</v>
      </c>
      <c r="T321" s="42">
        <f>S321*H321</f>
        <v>0</v>
      </c>
      <c r="AR321" s="43" t="s">
        <v>205</v>
      </c>
      <c r="AT321" s="43" t="s">
        <v>200</v>
      </c>
      <c r="AU321" s="43" t="s">
        <v>95</v>
      </c>
      <c r="AY321" s="11" t="s">
        <v>198</v>
      </c>
      <c r="BE321" s="44">
        <f>IF(N321="základní",J321,0)</f>
        <v>0</v>
      </c>
      <c r="BF321" s="44">
        <f>IF(N321="snížená",J321,0)</f>
        <v>0</v>
      </c>
      <c r="BG321" s="44">
        <f>IF(N321="zákl. přenesená",J321,0)</f>
        <v>0</v>
      </c>
      <c r="BH321" s="44">
        <f>IF(N321="sníž. přenesená",J321,0)</f>
        <v>0</v>
      </c>
      <c r="BI321" s="44">
        <f>IF(N321="nulová",J321,0)</f>
        <v>0</v>
      </c>
      <c r="BJ321" s="11" t="s">
        <v>93</v>
      </c>
      <c r="BK321" s="44">
        <f>ROUND(I321*H321,2)</f>
        <v>0</v>
      </c>
      <c r="BL321" s="11" t="s">
        <v>205</v>
      </c>
      <c r="BM321" s="43" t="s">
        <v>400</v>
      </c>
    </row>
    <row r="322" spans="2:65" s="7" customFormat="1">
      <c r="B322" s="45"/>
      <c r="D322" s="199" t="s">
        <v>207</v>
      </c>
      <c r="E322" s="46" t="s">
        <v>1</v>
      </c>
      <c r="F322" s="200" t="s">
        <v>401</v>
      </c>
      <c r="H322" s="46" t="s">
        <v>1</v>
      </c>
      <c r="L322" s="45"/>
      <c r="M322" s="47"/>
      <c r="T322" s="48"/>
      <c r="AT322" s="46" t="s">
        <v>207</v>
      </c>
      <c r="AU322" s="46" t="s">
        <v>95</v>
      </c>
      <c r="AV322" s="7" t="s">
        <v>93</v>
      </c>
      <c r="AW322" s="7" t="s">
        <v>39</v>
      </c>
      <c r="AX322" s="7" t="s">
        <v>86</v>
      </c>
      <c r="AY322" s="46" t="s">
        <v>198</v>
      </c>
    </row>
    <row r="323" spans="2:65" s="7" customFormat="1">
      <c r="B323" s="45"/>
      <c r="D323" s="199" t="s">
        <v>207</v>
      </c>
      <c r="E323" s="46" t="s">
        <v>1</v>
      </c>
      <c r="F323" s="200" t="s">
        <v>402</v>
      </c>
      <c r="H323" s="46" t="s">
        <v>1</v>
      </c>
      <c r="L323" s="45"/>
      <c r="M323" s="47"/>
      <c r="T323" s="48"/>
      <c r="AT323" s="46" t="s">
        <v>207</v>
      </c>
      <c r="AU323" s="46" t="s">
        <v>95</v>
      </c>
      <c r="AV323" s="7" t="s">
        <v>93</v>
      </c>
      <c r="AW323" s="7" t="s">
        <v>39</v>
      </c>
      <c r="AX323" s="7" t="s">
        <v>86</v>
      </c>
      <c r="AY323" s="46" t="s">
        <v>198</v>
      </c>
    </row>
    <row r="324" spans="2:65" s="9" customFormat="1">
      <c r="B324" s="53"/>
      <c r="D324" s="199" t="s">
        <v>207</v>
      </c>
      <c r="E324" s="54" t="s">
        <v>1</v>
      </c>
      <c r="F324" s="203" t="s">
        <v>403</v>
      </c>
      <c r="H324" s="204">
        <v>0.86</v>
      </c>
      <c r="L324" s="53"/>
      <c r="M324" s="55"/>
      <c r="T324" s="56"/>
      <c r="AT324" s="54" t="s">
        <v>207</v>
      </c>
      <c r="AU324" s="54" t="s">
        <v>95</v>
      </c>
      <c r="AV324" s="9" t="s">
        <v>95</v>
      </c>
      <c r="AW324" s="9" t="s">
        <v>39</v>
      </c>
      <c r="AX324" s="9" t="s">
        <v>86</v>
      </c>
      <c r="AY324" s="54" t="s">
        <v>198</v>
      </c>
    </row>
    <row r="325" spans="2:65" s="9" customFormat="1">
      <c r="B325" s="53"/>
      <c r="D325" s="199" t="s">
        <v>207</v>
      </c>
      <c r="E325" s="54" t="s">
        <v>1</v>
      </c>
      <c r="F325" s="203" t="s">
        <v>404</v>
      </c>
      <c r="H325" s="204">
        <v>1.4259999999999999</v>
      </c>
      <c r="L325" s="53"/>
      <c r="M325" s="55"/>
      <c r="T325" s="56"/>
      <c r="AT325" s="54" t="s">
        <v>207</v>
      </c>
      <c r="AU325" s="54" t="s">
        <v>95</v>
      </c>
      <c r="AV325" s="9" t="s">
        <v>95</v>
      </c>
      <c r="AW325" s="9" t="s">
        <v>39</v>
      </c>
      <c r="AX325" s="9" t="s">
        <v>86</v>
      </c>
      <c r="AY325" s="54" t="s">
        <v>198</v>
      </c>
    </row>
    <row r="326" spans="2:65" s="9" customFormat="1">
      <c r="B326" s="53"/>
      <c r="D326" s="199" t="s">
        <v>207</v>
      </c>
      <c r="E326" s="54" t="s">
        <v>1</v>
      </c>
      <c r="F326" s="203" t="s">
        <v>405</v>
      </c>
      <c r="H326" s="204">
        <v>0.20899999999999999</v>
      </c>
      <c r="L326" s="53"/>
      <c r="M326" s="55"/>
      <c r="T326" s="56"/>
      <c r="AT326" s="54" t="s">
        <v>207</v>
      </c>
      <c r="AU326" s="54" t="s">
        <v>95</v>
      </c>
      <c r="AV326" s="9" t="s">
        <v>95</v>
      </c>
      <c r="AW326" s="9" t="s">
        <v>39</v>
      </c>
      <c r="AX326" s="9" t="s">
        <v>86</v>
      </c>
      <c r="AY326" s="54" t="s">
        <v>198</v>
      </c>
    </row>
    <row r="327" spans="2:65" s="9" customFormat="1">
      <c r="B327" s="53"/>
      <c r="D327" s="199" t="s">
        <v>207</v>
      </c>
      <c r="E327" s="54" t="s">
        <v>1</v>
      </c>
      <c r="F327" s="203" t="s">
        <v>406</v>
      </c>
      <c r="H327" s="204">
        <v>0.8</v>
      </c>
      <c r="L327" s="53"/>
      <c r="M327" s="55"/>
      <c r="T327" s="56"/>
      <c r="AT327" s="54" t="s">
        <v>207</v>
      </c>
      <c r="AU327" s="54" t="s">
        <v>95</v>
      </c>
      <c r="AV327" s="9" t="s">
        <v>95</v>
      </c>
      <c r="AW327" s="9" t="s">
        <v>39</v>
      </c>
      <c r="AX327" s="9" t="s">
        <v>86</v>
      </c>
      <c r="AY327" s="54" t="s">
        <v>198</v>
      </c>
    </row>
    <row r="328" spans="2:65" s="7" customFormat="1">
      <c r="B328" s="45"/>
      <c r="D328" s="199" t="s">
        <v>207</v>
      </c>
      <c r="E328" s="46" t="s">
        <v>1</v>
      </c>
      <c r="F328" s="200" t="s">
        <v>407</v>
      </c>
      <c r="H328" s="46" t="s">
        <v>1</v>
      </c>
      <c r="L328" s="45"/>
      <c r="M328" s="47"/>
      <c r="T328" s="48"/>
      <c r="AT328" s="46" t="s">
        <v>207</v>
      </c>
      <c r="AU328" s="46" t="s">
        <v>95</v>
      </c>
      <c r="AV328" s="7" t="s">
        <v>93</v>
      </c>
      <c r="AW328" s="7" t="s">
        <v>39</v>
      </c>
      <c r="AX328" s="7" t="s">
        <v>86</v>
      </c>
      <c r="AY328" s="46" t="s">
        <v>198</v>
      </c>
    </row>
    <row r="329" spans="2:65" s="10" customFormat="1">
      <c r="B329" s="57"/>
      <c r="D329" s="199" t="s">
        <v>207</v>
      </c>
      <c r="E329" s="58" t="s">
        <v>115</v>
      </c>
      <c r="F329" s="205" t="s">
        <v>408</v>
      </c>
      <c r="H329" s="206">
        <v>3.2949999999999999</v>
      </c>
      <c r="L329" s="57"/>
      <c r="M329" s="59"/>
      <c r="T329" s="60"/>
      <c r="AT329" s="58" t="s">
        <v>207</v>
      </c>
      <c r="AU329" s="58" t="s">
        <v>95</v>
      </c>
      <c r="AV329" s="10" t="s">
        <v>205</v>
      </c>
      <c r="AW329" s="10" t="s">
        <v>39</v>
      </c>
      <c r="AX329" s="10" t="s">
        <v>93</v>
      </c>
      <c r="AY329" s="58" t="s">
        <v>198</v>
      </c>
    </row>
    <row r="330" spans="2:65" s="1" customFormat="1" ht="21.75" customHeight="1">
      <c r="B330" s="38"/>
      <c r="C330" s="195" t="s">
        <v>409</v>
      </c>
      <c r="D330" s="195" t="s">
        <v>200</v>
      </c>
      <c r="E330" s="196" t="s">
        <v>410</v>
      </c>
      <c r="F330" s="192" t="s">
        <v>411</v>
      </c>
      <c r="G330" s="197" t="s">
        <v>292</v>
      </c>
      <c r="H330" s="198">
        <v>142</v>
      </c>
      <c r="I330" s="161"/>
      <c r="J330" s="191">
        <f>ROUND(I330*H330,2)</f>
        <v>0</v>
      </c>
      <c r="K330" s="192" t="s">
        <v>204</v>
      </c>
      <c r="L330" s="14"/>
      <c r="M330" s="39" t="s">
        <v>1</v>
      </c>
      <c r="N330" s="40" t="s">
        <v>51</v>
      </c>
      <c r="O330" s="41">
        <v>4.3999999999999997E-2</v>
      </c>
      <c r="P330" s="41">
        <f>O330*H330</f>
        <v>6.2479999999999993</v>
      </c>
      <c r="Q330" s="41">
        <v>0</v>
      </c>
      <c r="R330" s="41">
        <f>Q330*H330</f>
        <v>0</v>
      </c>
      <c r="S330" s="41">
        <v>0</v>
      </c>
      <c r="T330" s="42">
        <f>S330*H330</f>
        <v>0</v>
      </c>
      <c r="AR330" s="43" t="s">
        <v>205</v>
      </c>
      <c r="AT330" s="43" t="s">
        <v>200</v>
      </c>
      <c r="AU330" s="43" t="s">
        <v>95</v>
      </c>
      <c r="AY330" s="11" t="s">
        <v>198</v>
      </c>
      <c r="BE330" s="44">
        <f>IF(N330="základní",J330,0)</f>
        <v>0</v>
      </c>
      <c r="BF330" s="44">
        <f>IF(N330="snížená",J330,0)</f>
        <v>0</v>
      </c>
      <c r="BG330" s="44">
        <f>IF(N330="zákl. přenesená",J330,0)</f>
        <v>0</v>
      </c>
      <c r="BH330" s="44">
        <f>IF(N330="sníž. přenesená",J330,0)</f>
        <v>0</v>
      </c>
      <c r="BI330" s="44">
        <f>IF(N330="nulová",J330,0)</f>
        <v>0</v>
      </c>
      <c r="BJ330" s="11" t="s">
        <v>93</v>
      </c>
      <c r="BK330" s="44">
        <f>ROUND(I330*H330,2)</f>
        <v>0</v>
      </c>
      <c r="BL330" s="11" t="s">
        <v>205</v>
      </c>
      <c r="BM330" s="43" t="s">
        <v>412</v>
      </c>
    </row>
    <row r="331" spans="2:65" s="7" customFormat="1">
      <c r="B331" s="45"/>
      <c r="D331" s="199" t="s">
        <v>207</v>
      </c>
      <c r="E331" s="46" t="s">
        <v>1</v>
      </c>
      <c r="F331" s="200" t="s">
        <v>413</v>
      </c>
      <c r="H331" s="46" t="s">
        <v>1</v>
      </c>
      <c r="L331" s="45"/>
      <c r="M331" s="47"/>
      <c r="T331" s="48"/>
      <c r="AT331" s="46" t="s">
        <v>207</v>
      </c>
      <c r="AU331" s="46" t="s">
        <v>95</v>
      </c>
      <c r="AV331" s="7" t="s">
        <v>93</v>
      </c>
      <c r="AW331" s="7" t="s">
        <v>39</v>
      </c>
      <c r="AX331" s="7" t="s">
        <v>86</v>
      </c>
      <c r="AY331" s="46" t="s">
        <v>198</v>
      </c>
    </row>
    <row r="332" spans="2:65" s="7" customFormat="1">
      <c r="B332" s="45"/>
      <c r="D332" s="199" t="s">
        <v>207</v>
      </c>
      <c r="E332" s="46" t="s">
        <v>1</v>
      </c>
      <c r="F332" s="200" t="s">
        <v>414</v>
      </c>
      <c r="H332" s="46" t="s">
        <v>1</v>
      </c>
      <c r="L332" s="45"/>
      <c r="M332" s="47"/>
      <c r="T332" s="48"/>
      <c r="AT332" s="46" t="s">
        <v>207</v>
      </c>
      <c r="AU332" s="46" t="s">
        <v>95</v>
      </c>
      <c r="AV332" s="7" t="s">
        <v>93</v>
      </c>
      <c r="AW332" s="7" t="s">
        <v>39</v>
      </c>
      <c r="AX332" s="7" t="s">
        <v>86</v>
      </c>
      <c r="AY332" s="46" t="s">
        <v>198</v>
      </c>
    </row>
    <row r="333" spans="2:65" s="9" customFormat="1">
      <c r="B333" s="53"/>
      <c r="D333" s="199" t="s">
        <v>207</v>
      </c>
      <c r="E333" s="54" t="s">
        <v>1</v>
      </c>
      <c r="F333" s="203" t="s">
        <v>415</v>
      </c>
      <c r="H333" s="204">
        <v>142</v>
      </c>
      <c r="L333" s="53"/>
      <c r="M333" s="55"/>
      <c r="T333" s="56"/>
      <c r="AT333" s="54" t="s">
        <v>207</v>
      </c>
      <c r="AU333" s="54" t="s">
        <v>95</v>
      </c>
      <c r="AV333" s="9" t="s">
        <v>95</v>
      </c>
      <c r="AW333" s="9" t="s">
        <v>39</v>
      </c>
      <c r="AX333" s="9" t="s">
        <v>86</v>
      </c>
      <c r="AY333" s="54" t="s">
        <v>198</v>
      </c>
    </row>
    <row r="334" spans="2:65" s="10" customFormat="1">
      <c r="B334" s="57"/>
      <c r="D334" s="199" t="s">
        <v>207</v>
      </c>
      <c r="E334" s="58" t="s">
        <v>1</v>
      </c>
      <c r="F334" s="205" t="s">
        <v>220</v>
      </c>
      <c r="H334" s="206">
        <v>142</v>
      </c>
      <c r="L334" s="57"/>
      <c r="M334" s="59"/>
      <c r="T334" s="60"/>
      <c r="AT334" s="58" t="s">
        <v>207</v>
      </c>
      <c r="AU334" s="58" t="s">
        <v>95</v>
      </c>
      <c r="AV334" s="10" t="s">
        <v>205</v>
      </c>
      <c r="AW334" s="10" t="s">
        <v>39</v>
      </c>
      <c r="AX334" s="10" t="s">
        <v>93</v>
      </c>
      <c r="AY334" s="58" t="s">
        <v>198</v>
      </c>
    </row>
    <row r="335" spans="2:65" s="1" customFormat="1" ht="21.75" customHeight="1">
      <c r="B335" s="38"/>
      <c r="C335" s="195" t="s">
        <v>7</v>
      </c>
      <c r="D335" s="195" t="s">
        <v>200</v>
      </c>
      <c r="E335" s="196" t="s">
        <v>416</v>
      </c>
      <c r="F335" s="192" t="s">
        <v>417</v>
      </c>
      <c r="G335" s="197" t="s">
        <v>292</v>
      </c>
      <c r="H335" s="198">
        <v>812.17</v>
      </c>
      <c r="I335" s="161"/>
      <c r="J335" s="191">
        <f>ROUND(I335*H335,2)</f>
        <v>0</v>
      </c>
      <c r="K335" s="192" t="s">
        <v>204</v>
      </c>
      <c r="L335" s="14"/>
      <c r="M335" s="39" t="s">
        <v>1</v>
      </c>
      <c r="N335" s="40" t="s">
        <v>51</v>
      </c>
      <c r="O335" s="41">
        <v>6.8000000000000005E-2</v>
      </c>
      <c r="P335" s="41">
        <f>O335*H335</f>
        <v>55.227560000000004</v>
      </c>
      <c r="Q335" s="41">
        <v>0</v>
      </c>
      <c r="R335" s="41">
        <f>Q335*H335</f>
        <v>0</v>
      </c>
      <c r="S335" s="41">
        <v>0</v>
      </c>
      <c r="T335" s="42">
        <f>S335*H335</f>
        <v>0</v>
      </c>
      <c r="AR335" s="43" t="s">
        <v>205</v>
      </c>
      <c r="AT335" s="43" t="s">
        <v>200</v>
      </c>
      <c r="AU335" s="43" t="s">
        <v>95</v>
      </c>
      <c r="AY335" s="11" t="s">
        <v>198</v>
      </c>
      <c r="BE335" s="44">
        <f>IF(N335="základní",J335,0)</f>
        <v>0</v>
      </c>
      <c r="BF335" s="44">
        <f>IF(N335="snížená",J335,0)</f>
        <v>0</v>
      </c>
      <c r="BG335" s="44">
        <f>IF(N335="zákl. přenesená",J335,0)</f>
        <v>0</v>
      </c>
      <c r="BH335" s="44">
        <f>IF(N335="sníž. přenesená",J335,0)</f>
        <v>0</v>
      </c>
      <c r="BI335" s="44">
        <f>IF(N335="nulová",J335,0)</f>
        <v>0</v>
      </c>
      <c r="BJ335" s="11" t="s">
        <v>93</v>
      </c>
      <c r="BK335" s="44">
        <f>ROUND(I335*H335,2)</f>
        <v>0</v>
      </c>
      <c r="BL335" s="11" t="s">
        <v>205</v>
      </c>
      <c r="BM335" s="43" t="s">
        <v>418</v>
      </c>
    </row>
    <row r="336" spans="2:65" s="7" customFormat="1">
      <c r="B336" s="45"/>
      <c r="D336" s="199" t="s">
        <v>207</v>
      </c>
      <c r="E336" s="46" t="s">
        <v>1</v>
      </c>
      <c r="F336" s="200" t="s">
        <v>419</v>
      </c>
      <c r="H336" s="46" t="s">
        <v>1</v>
      </c>
      <c r="L336" s="45"/>
      <c r="M336" s="47"/>
      <c r="T336" s="48"/>
      <c r="AT336" s="46" t="s">
        <v>207</v>
      </c>
      <c r="AU336" s="46" t="s">
        <v>95</v>
      </c>
      <c r="AV336" s="7" t="s">
        <v>93</v>
      </c>
      <c r="AW336" s="7" t="s">
        <v>39</v>
      </c>
      <c r="AX336" s="7" t="s">
        <v>86</v>
      </c>
      <c r="AY336" s="46" t="s">
        <v>198</v>
      </c>
    </row>
    <row r="337" spans="2:65" s="7" customFormat="1">
      <c r="B337" s="45"/>
      <c r="D337" s="199" t="s">
        <v>207</v>
      </c>
      <c r="E337" s="46" t="s">
        <v>1</v>
      </c>
      <c r="F337" s="200" t="s">
        <v>420</v>
      </c>
      <c r="H337" s="46" t="s">
        <v>1</v>
      </c>
      <c r="L337" s="45"/>
      <c r="M337" s="47"/>
      <c r="T337" s="48"/>
      <c r="AT337" s="46" t="s">
        <v>207</v>
      </c>
      <c r="AU337" s="46" t="s">
        <v>95</v>
      </c>
      <c r="AV337" s="7" t="s">
        <v>93</v>
      </c>
      <c r="AW337" s="7" t="s">
        <v>39</v>
      </c>
      <c r="AX337" s="7" t="s">
        <v>86</v>
      </c>
      <c r="AY337" s="46" t="s">
        <v>198</v>
      </c>
    </row>
    <row r="338" spans="2:65" s="9" customFormat="1">
      <c r="B338" s="53"/>
      <c r="D338" s="199" t="s">
        <v>207</v>
      </c>
      <c r="E338" s="54" t="s">
        <v>1</v>
      </c>
      <c r="F338" s="203" t="s">
        <v>140</v>
      </c>
      <c r="H338" s="204">
        <v>87.399000000000001</v>
      </c>
      <c r="L338" s="53"/>
      <c r="M338" s="55"/>
      <c r="T338" s="56"/>
      <c r="AT338" s="54" t="s">
        <v>207</v>
      </c>
      <c r="AU338" s="54" t="s">
        <v>95</v>
      </c>
      <c r="AV338" s="9" t="s">
        <v>95</v>
      </c>
      <c r="AW338" s="9" t="s">
        <v>39</v>
      </c>
      <c r="AX338" s="9" t="s">
        <v>86</v>
      </c>
      <c r="AY338" s="54" t="s">
        <v>198</v>
      </c>
    </row>
    <row r="339" spans="2:65" s="9" customFormat="1">
      <c r="B339" s="53"/>
      <c r="D339" s="199" t="s">
        <v>207</v>
      </c>
      <c r="E339" s="54" t="s">
        <v>1</v>
      </c>
      <c r="F339" s="203" t="s">
        <v>150</v>
      </c>
      <c r="H339" s="204">
        <v>793.95799999999997</v>
      </c>
      <c r="L339" s="53"/>
      <c r="M339" s="55"/>
      <c r="T339" s="56"/>
      <c r="AT339" s="54" t="s">
        <v>207</v>
      </c>
      <c r="AU339" s="54" t="s">
        <v>95</v>
      </c>
      <c r="AV339" s="9" t="s">
        <v>95</v>
      </c>
      <c r="AW339" s="9" t="s">
        <v>39</v>
      </c>
      <c r="AX339" s="9" t="s">
        <v>86</v>
      </c>
      <c r="AY339" s="54" t="s">
        <v>198</v>
      </c>
    </row>
    <row r="340" spans="2:65" s="9" customFormat="1">
      <c r="B340" s="53"/>
      <c r="D340" s="199" t="s">
        <v>207</v>
      </c>
      <c r="E340" s="54" t="s">
        <v>1</v>
      </c>
      <c r="F340" s="203" t="s">
        <v>421</v>
      </c>
      <c r="H340" s="204">
        <v>1.8129999999999999</v>
      </c>
      <c r="L340" s="53"/>
      <c r="M340" s="55"/>
      <c r="T340" s="56"/>
      <c r="AT340" s="54" t="s">
        <v>207</v>
      </c>
      <c r="AU340" s="54" t="s">
        <v>95</v>
      </c>
      <c r="AV340" s="9" t="s">
        <v>95</v>
      </c>
      <c r="AW340" s="9" t="s">
        <v>39</v>
      </c>
      <c r="AX340" s="9" t="s">
        <v>86</v>
      </c>
      <c r="AY340" s="54" t="s">
        <v>198</v>
      </c>
    </row>
    <row r="341" spans="2:65" s="8" customFormat="1">
      <c r="B341" s="49"/>
      <c r="D341" s="199" t="s">
        <v>207</v>
      </c>
      <c r="E341" s="50" t="s">
        <v>1</v>
      </c>
      <c r="F341" s="201" t="s">
        <v>252</v>
      </c>
      <c r="H341" s="202">
        <v>883.17</v>
      </c>
      <c r="L341" s="49"/>
      <c r="M341" s="51"/>
      <c r="T341" s="52"/>
      <c r="AT341" s="50" t="s">
        <v>207</v>
      </c>
      <c r="AU341" s="50" t="s">
        <v>95</v>
      </c>
      <c r="AV341" s="8" t="s">
        <v>217</v>
      </c>
      <c r="AW341" s="8" t="s">
        <v>39</v>
      </c>
      <c r="AX341" s="8" t="s">
        <v>86</v>
      </c>
      <c r="AY341" s="50" t="s">
        <v>198</v>
      </c>
    </row>
    <row r="342" spans="2:65" s="7" customFormat="1">
      <c r="B342" s="45"/>
      <c r="D342" s="199" t="s">
        <v>207</v>
      </c>
      <c r="E342" s="46" t="s">
        <v>1</v>
      </c>
      <c r="F342" s="200" t="s">
        <v>422</v>
      </c>
      <c r="H342" s="46" t="s">
        <v>1</v>
      </c>
      <c r="L342" s="45"/>
      <c r="M342" s="47"/>
      <c r="T342" s="48"/>
      <c r="AT342" s="46" t="s">
        <v>207</v>
      </c>
      <c r="AU342" s="46" t="s">
        <v>95</v>
      </c>
      <c r="AV342" s="7" t="s">
        <v>93</v>
      </c>
      <c r="AW342" s="7" t="s">
        <v>39</v>
      </c>
      <c r="AX342" s="7" t="s">
        <v>86</v>
      </c>
      <c r="AY342" s="46" t="s">
        <v>198</v>
      </c>
    </row>
    <row r="343" spans="2:65" s="9" customFormat="1">
      <c r="B343" s="53"/>
      <c r="D343" s="199" t="s">
        <v>207</v>
      </c>
      <c r="E343" s="54" t="s">
        <v>1</v>
      </c>
      <c r="F343" s="203" t="s">
        <v>423</v>
      </c>
      <c r="H343" s="204">
        <v>-71</v>
      </c>
      <c r="L343" s="53"/>
      <c r="M343" s="55"/>
      <c r="T343" s="56"/>
      <c r="AT343" s="54" t="s">
        <v>207</v>
      </c>
      <c r="AU343" s="54" t="s">
        <v>95</v>
      </c>
      <c r="AV343" s="9" t="s">
        <v>95</v>
      </c>
      <c r="AW343" s="9" t="s">
        <v>39</v>
      </c>
      <c r="AX343" s="9" t="s">
        <v>86</v>
      </c>
      <c r="AY343" s="54" t="s">
        <v>198</v>
      </c>
    </row>
    <row r="344" spans="2:65" s="10" customFormat="1">
      <c r="B344" s="57"/>
      <c r="D344" s="199" t="s">
        <v>207</v>
      </c>
      <c r="E344" s="58" t="s">
        <v>124</v>
      </c>
      <c r="F344" s="205" t="s">
        <v>220</v>
      </c>
      <c r="H344" s="206">
        <v>812.17</v>
      </c>
      <c r="L344" s="57"/>
      <c r="M344" s="59"/>
      <c r="T344" s="60"/>
      <c r="AT344" s="58" t="s">
        <v>207</v>
      </c>
      <c r="AU344" s="58" t="s">
        <v>95</v>
      </c>
      <c r="AV344" s="10" t="s">
        <v>205</v>
      </c>
      <c r="AW344" s="10" t="s">
        <v>39</v>
      </c>
      <c r="AX344" s="10" t="s">
        <v>93</v>
      </c>
      <c r="AY344" s="58" t="s">
        <v>198</v>
      </c>
    </row>
    <row r="345" spans="2:65" s="1" customFormat="1" ht="21.75" customHeight="1">
      <c r="B345" s="38"/>
      <c r="C345" s="195" t="s">
        <v>424</v>
      </c>
      <c r="D345" s="195" t="s">
        <v>200</v>
      </c>
      <c r="E345" s="196" t="s">
        <v>425</v>
      </c>
      <c r="F345" s="192" t="s">
        <v>426</v>
      </c>
      <c r="G345" s="197" t="s">
        <v>292</v>
      </c>
      <c r="H345" s="198">
        <v>636.35799999999995</v>
      </c>
      <c r="I345" s="161"/>
      <c r="J345" s="191">
        <f>ROUND(I345*H345,2)</f>
        <v>0</v>
      </c>
      <c r="K345" s="192" t="s">
        <v>204</v>
      </c>
      <c r="L345" s="14"/>
      <c r="M345" s="39" t="s">
        <v>1</v>
      </c>
      <c r="N345" s="40" t="s">
        <v>51</v>
      </c>
      <c r="O345" s="41">
        <v>7.6999999999999999E-2</v>
      </c>
      <c r="P345" s="41">
        <f>O345*H345</f>
        <v>48.999565999999994</v>
      </c>
      <c r="Q345" s="41">
        <v>0</v>
      </c>
      <c r="R345" s="41">
        <f>Q345*H345</f>
        <v>0</v>
      </c>
      <c r="S345" s="41">
        <v>0</v>
      </c>
      <c r="T345" s="42">
        <f>S345*H345</f>
        <v>0</v>
      </c>
      <c r="AR345" s="43" t="s">
        <v>205</v>
      </c>
      <c r="AT345" s="43" t="s">
        <v>200</v>
      </c>
      <c r="AU345" s="43" t="s">
        <v>95</v>
      </c>
      <c r="AY345" s="11" t="s">
        <v>198</v>
      </c>
      <c r="BE345" s="44">
        <f>IF(N345="základní",J345,0)</f>
        <v>0</v>
      </c>
      <c r="BF345" s="44">
        <f>IF(N345="snížená",J345,0)</f>
        <v>0</v>
      </c>
      <c r="BG345" s="44">
        <f>IF(N345="zákl. přenesená",J345,0)</f>
        <v>0</v>
      </c>
      <c r="BH345" s="44">
        <f>IF(N345="sníž. přenesená",J345,0)</f>
        <v>0</v>
      </c>
      <c r="BI345" s="44">
        <f>IF(N345="nulová",J345,0)</f>
        <v>0</v>
      </c>
      <c r="BJ345" s="11" t="s">
        <v>93</v>
      </c>
      <c r="BK345" s="44">
        <f>ROUND(I345*H345,2)</f>
        <v>0</v>
      </c>
      <c r="BL345" s="11" t="s">
        <v>205</v>
      </c>
      <c r="BM345" s="43" t="s">
        <v>427</v>
      </c>
    </row>
    <row r="346" spans="2:65" s="7" customFormat="1">
      <c r="B346" s="45"/>
      <c r="D346" s="199" t="s">
        <v>207</v>
      </c>
      <c r="E346" s="46" t="s">
        <v>1</v>
      </c>
      <c r="F346" s="200" t="s">
        <v>419</v>
      </c>
      <c r="H346" s="46" t="s">
        <v>1</v>
      </c>
      <c r="L346" s="45"/>
      <c r="M346" s="47"/>
      <c r="T346" s="48"/>
      <c r="AT346" s="46" t="s">
        <v>207</v>
      </c>
      <c r="AU346" s="46" t="s">
        <v>95</v>
      </c>
      <c r="AV346" s="7" t="s">
        <v>93</v>
      </c>
      <c r="AW346" s="7" t="s">
        <v>39</v>
      </c>
      <c r="AX346" s="7" t="s">
        <v>86</v>
      </c>
      <c r="AY346" s="46" t="s">
        <v>198</v>
      </c>
    </row>
    <row r="347" spans="2:65" s="7" customFormat="1">
      <c r="B347" s="45"/>
      <c r="D347" s="199" t="s">
        <v>207</v>
      </c>
      <c r="E347" s="46" t="s">
        <v>1</v>
      </c>
      <c r="F347" s="200" t="s">
        <v>428</v>
      </c>
      <c r="H347" s="46" t="s">
        <v>1</v>
      </c>
      <c r="L347" s="45"/>
      <c r="M347" s="47"/>
      <c r="T347" s="48"/>
      <c r="AT347" s="46" t="s">
        <v>207</v>
      </c>
      <c r="AU347" s="46" t="s">
        <v>95</v>
      </c>
      <c r="AV347" s="7" t="s">
        <v>93</v>
      </c>
      <c r="AW347" s="7" t="s">
        <v>39</v>
      </c>
      <c r="AX347" s="7" t="s">
        <v>86</v>
      </c>
      <c r="AY347" s="46" t="s">
        <v>198</v>
      </c>
    </row>
    <row r="348" spans="2:65" s="9" customFormat="1">
      <c r="B348" s="53"/>
      <c r="D348" s="199" t="s">
        <v>207</v>
      </c>
      <c r="E348" s="54" t="s">
        <v>1</v>
      </c>
      <c r="F348" s="203" t="s">
        <v>138</v>
      </c>
      <c r="H348" s="204">
        <v>109.35899999999999</v>
      </c>
      <c r="L348" s="53"/>
      <c r="M348" s="55"/>
      <c r="T348" s="56"/>
      <c r="AT348" s="54" t="s">
        <v>207</v>
      </c>
      <c r="AU348" s="54" t="s">
        <v>95</v>
      </c>
      <c r="AV348" s="9" t="s">
        <v>95</v>
      </c>
      <c r="AW348" s="9" t="s">
        <v>39</v>
      </c>
      <c r="AX348" s="9" t="s">
        <v>86</v>
      </c>
      <c r="AY348" s="54" t="s">
        <v>198</v>
      </c>
    </row>
    <row r="349" spans="2:65" s="9" customFormat="1">
      <c r="B349" s="53"/>
      <c r="D349" s="199" t="s">
        <v>207</v>
      </c>
      <c r="E349" s="54" t="s">
        <v>1</v>
      </c>
      <c r="F349" s="203" t="s">
        <v>148</v>
      </c>
      <c r="H349" s="204">
        <v>527.04700000000003</v>
      </c>
      <c r="L349" s="53"/>
      <c r="M349" s="55"/>
      <c r="T349" s="56"/>
      <c r="AT349" s="54" t="s">
        <v>207</v>
      </c>
      <c r="AU349" s="54" t="s">
        <v>95</v>
      </c>
      <c r="AV349" s="9" t="s">
        <v>95</v>
      </c>
      <c r="AW349" s="9" t="s">
        <v>39</v>
      </c>
      <c r="AX349" s="9" t="s">
        <v>86</v>
      </c>
      <c r="AY349" s="54" t="s">
        <v>198</v>
      </c>
    </row>
    <row r="350" spans="2:65" s="9" customFormat="1">
      <c r="B350" s="53"/>
      <c r="D350" s="199" t="s">
        <v>207</v>
      </c>
      <c r="E350" s="54" t="s">
        <v>1</v>
      </c>
      <c r="F350" s="203" t="s">
        <v>429</v>
      </c>
      <c r="H350" s="204">
        <v>1.482</v>
      </c>
      <c r="L350" s="53"/>
      <c r="M350" s="55"/>
      <c r="T350" s="56"/>
      <c r="AT350" s="54" t="s">
        <v>207</v>
      </c>
      <c r="AU350" s="54" t="s">
        <v>95</v>
      </c>
      <c r="AV350" s="9" t="s">
        <v>95</v>
      </c>
      <c r="AW350" s="9" t="s">
        <v>39</v>
      </c>
      <c r="AX350" s="9" t="s">
        <v>86</v>
      </c>
      <c r="AY350" s="54" t="s">
        <v>198</v>
      </c>
    </row>
    <row r="351" spans="2:65" s="8" customFormat="1">
      <c r="B351" s="49"/>
      <c r="D351" s="199" t="s">
        <v>207</v>
      </c>
      <c r="E351" s="50" t="s">
        <v>1</v>
      </c>
      <c r="F351" s="201" t="s">
        <v>252</v>
      </c>
      <c r="H351" s="202">
        <v>637.88800000000003</v>
      </c>
      <c r="L351" s="49"/>
      <c r="M351" s="51"/>
      <c r="T351" s="52"/>
      <c r="AT351" s="50" t="s">
        <v>207</v>
      </c>
      <c r="AU351" s="50" t="s">
        <v>95</v>
      </c>
      <c r="AV351" s="8" t="s">
        <v>217</v>
      </c>
      <c r="AW351" s="8" t="s">
        <v>39</v>
      </c>
      <c r="AX351" s="8" t="s">
        <v>86</v>
      </c>
      <c r="AY351" s="50" t="s">
        <v>198</v>
      </c>
    </row>
    <row r="352" spans="2:65" s="7" customFormat="1">
      <c r="B352" s="45"/>
      <c r="D352" s="199" t="s">
        <v>207</v>
      </c>
      <c r="E352" s="46" t="s">
        <v>1</v>
      </c>
      <c r="F352" s="200" t="s">
        <v>430</v>
      </c>
      <c r="H352" s="46" t="s">
        <v>1</v>
      </c>
      <c r="L352" s="45"/>
      <c r="M352" s="47"/>
      <c r="T352" s="48"/>
      <c r="AT352" s="46" t="s">
        <v>207</v>
      </c>
      <c r="AU352" s="46" t="s">
        <v>95</v>
      </c>
      <c r="AV352" s="7" t="s">
        <v>93</v>
      </c>
      <c r="AW352" s="7" t="s">
        <v>39</v>
      </c>
      <c r="AX352" s="7" t="s">
        <v>86</v>
      </c>
      <c r="AY352" s="46" t="s">
        <v>198</v>
      </c>
    </row>
    <row r="353" spans="2:65" s="9" customFormat="1">
      <c r="B353" s="53"/>
      <c r="D353" s="199" t="s">
        <v>207</v>
      </c>
      <c r="E353" s="54" t="s">
        <v>1</v>
      </c>
      <c r="F353" s="203" t="s">
        <v>431</v>
      </c>
      <c r="H353" s="204">
        <v>-1.53</v>
      </c>
      <c r="L353" s="53"/>
      <c r="M353" s="55"/>
      <c r="T353" s="56"/>
      <c r="AT353" s="54" t="s">
        <v>207</v>
      </c>
      <c r="AU353" s="54" t="s">
        <v>95</v>
      </c>
      <c r="AV353" s="9" t="s">
        <v>95</v>
      </c>
      <c r="AW353" s="9" t="s">
        <v>39</v>
      </c>
      <c r="AX353" s="9" t="s">
        <v>86</v>
      </c>
      <c r="AY353" s="54" t="s">
        <v>198</v>
      </c>
    </row>
    <row r="354" spans="2:65" s="8" customFormat="1">
      <c r="B354" s="49"/>
      <c r="D354" s="199" t="s">
        <v>207</v>
      </c>
      <c r="E354" s="50" t="s">
        <v>1</v>
      </c>
      <c r="F354" s="201" t="s">
        <v>432</v>
      </c>
      <c r="H354" s="202">
        <v>-1.53</v>
      </c>
      <c r="L354" s="49"/>
      <c r="M354" s="51"/>
      <c r="T354" s="52"/>
      <c r="AT354" s="50" t="s">
        <v>207</v>
      </c>
      <c r="AU354" s="50" t="s">
        <v>95</v>
      </c>
      <c r="AV354" s="8" t="s">
        <v>217</v>
      </c>
      <c r="AW354" s="8" t="s">
        <v>39</v>
      </c>
      <c r="AX354" s="8" t="s">
        <v>86</v>
      </c>
      <c r="AY354" s="50" t="s">
        <v>198</v>
      </c>
    </row>
    <row r="355" spans="2:65" s="10" customFormat="1">
      <c r="B355" s="57"/>
      <c r="D355" s="199" t="s">
        <v>207</v>
      </c>
      <c r="E355" s="58" t="s">
        <v>121</v>
      </c>
      <c r="F355" s="205" t="s">
        <v>220</v>
      </c>
      <c r="H355" s="206">
        <v>636.35799999999995</v>
      </c>
      <c r="L355" s="57"/>
      <c r="M355" s="59"/>
      <c r="T355" s="60"/>
      <c r="AT355" s="58" t="s">
        <v>207</v>
      </c>
      <c r="AU355" s="58" t="s">
        <v>95</v>
      </c>
      <c r="AV355" s="10" t="s">
        <v>205</v>
      </c>
      <c r="AW355" s="10" t="s">
        <v>39</v>
      </c>
      <c r="AX355" s="10" t="s">
        <v>93</v>
      </c>
      <c r="AY355" s="58" t="s">
        <v>198</v>
      </c>
    </row>
    <row r="356" spans="2:65" s="1" customFormat="1" ht="16.5" customHeight="1">
      <c r="B356" s="38"/>
      <c r="C356" s="195" t="s">
        <v>433</v>
      </c>
      <c r="D356" s="195" t="s">
        <v>200</v>
      </c>
      <c r="E356" s="196" t="s">
        <v>434</v>
      </c>
      <c r="F356" s="192" t="s">
        <v>435</v>
      </c>
      <c r="G356" s="197" t="s">
        <v>292</v>
      </c>
      <c r="H356" s="198">
        <v>158.399</v>
      </c>
      <c r="I356" s="161"/>
      <c r="J356" s="191">
        <f>ROUND(I356*H356,2)</f>
        <v>0</v>
      </c>
      <c r="K356" s="192" t="s">
        <v>204</v>
      </c>
      <c r="L356" s="14"/>
      <c r="M356" s="39" t="s">
        <v>1</v>
      </c>
      <c r="N356" s="40" t="s">
        <v>51</v>
      </c>
      <c r="O356" s="41">
        <v>7.1999999999999995E-2</v>
      </c>
      <c r="P356" s="41">
        <f>O356*H356</f>
        <v>11.404727999999999</v>
      </c>
      <c r="Q356" s="41">
        <v>0</v>
      </c>
      <c r="R356" s="41">
        <f>Q356*H356</f>
        <v>0</v>
      </c>
      <c r="S356" s="41">
        <v>0</v>
      </c>
      <c r="T356" s="42">
        <f>S356*H356</f>
        <v>0</v>
      </c>
      <c r="AR356" s="43" t="s">
        <v>205</v>
      </c>
      <c r="AT356" s="43" t="s">
        <v>200</v>
      </c>
      <c r="AU356" s="43" t="s">
        <v>95</v>
      </c>
      <c r="AY356" s="11" t="s">
        <v>198</v>
      </c>
      <c r="BE356" s="44">
        <f>IF(N356="základní",J356,0)</f>
        <v>0</v>
      </c>
      <c r="BF356" s="44">
        <f>IF(N356="snížená",J356,0)</f>
        <v>0</v>
      </c>
      <c r="BG356" s="44">
        <f>IF(N356="zákl. přenesená",J356,0)</f>
        <v>0</v>
      </c>
      <c r="BH356" s="44">
        <f>IF(N356="sníž. přenesená",J356,0)</f>
        <v>0</v>
      </c>
      <c r="BI356" s="44">
        <f>IF(N356="nulová",J356,0)</f>
        <v>0</v>
      </c>
      <c r="BJ356" s="11" t="s">
        <v>93</v>
      </c>
      <c r="BK356" s="44">
        <f>ROUND(I356*H356,2)</f>
        <v>0</v>
      </c>
      <c r="BL356" s="11" t="s">
        <v>205</v>
      </c>
      <c r="BM356" s="43" t="s">
        <v>436</v>
      </c>
    </row>
    <row r="357" spans="2:65" s="7" customFormat="1">
      <c r="B357" s="45"/>
      <c r="D357" s="199" t="s">
        <v>207</v>
      </c>
      <c r="E357" s="46" t="s">
        <v>1</v>
      </c>
      <c r="F357" s="200" t="s">
        <v>437</v>
      </c>
      <c r="H357" s="46" t="s">
        <v>1</v>
      </c>
      <c r="L357" s="45"/>
      <c r="M357" s="47"/>
      <c r="T357" s="48"/>
      <c r="AT357" s="46" t="s">
        <v>207</v>
      </c>
      <c r="AU357" s="46" t="s">
        <v>95</v>
      </c>
      <c r="AV357" s="7" t="s">
        <v>93</v>
      </c>
      <c r="AW357" s="7" t="s">
        <v>39</v>
      </c>
      <c r="AX357" s="7" t="s">
        <v>86</v>
      </c>
      <c r="AY357" s="46" t="s">
        <v>198</v>
      </c>
    </row>
    <row r="358" spans="2:65" s="7" customFormat="1">
      <c r="B358" s="45"/>
      <c r="D358" s="199" t="s">
        <v>207</v>
      </c>
      <c r="E358" s="46" t="s">
        <v>1</v>
      </c>
      <c r="F358" s="200" t="s">
        <v>438</v>
      </c>
      <c r="H358" s="46" t="s">
        <v>1</v>
      </c>
      <c r="L358" s="45"/>
      <c r="M358" s="47"/>
      <c r="T358" s="48"/>
      <c r="AT358" s="46" t="s">
        <v>207</v>
      </c>
      <c r="AU358" s="46" t="s">
        <v>95</v>
      </c>
      <c r="AV358" s="7" t="s">
        <v>93</v>
      </c>
      <c r="AW358" s="7" t="s">
        <v>39</v>
      </c>
      <c r="AX358" s="7" t="s">
        <v>86</v>
      </c>
      <c r="AY358" s="46" t="s">
        <v>198</v>
      </c>
    </row>
    <row r="359" spans="2:65" s="7" customFormat="1">
      <c r="B359" s="45"/>
      <c r="D359" s="199" t="s">
        <v>207</v>
      </c>
      <c r="E359" s="46" t="s">
        <v>1</v>
      </c>
      <c r="F359" s="200" t="s">
        <v>439</v>
      </c>
      <c r="H359" s="46" t="s">
        <v>1</v>
      </c>
      <c r="L359" s="45"/>
      <c r="M359" s="47"/>
      <c r="T359" s="48"/>
      <c r="AT359" s="46" t="s">
        <v>207</v>
      </c>
      <c r="AU359" s="46" t="s">
        <v>95</v>
      </c>
      <c r="AV359" s="7" t="s">
        <v>93</v>
      </c>
      <c r="AW359" s="7" t="s">
        <v>39</v>
      </c>
      <c r="AX359" s="7" t="s">
        <v>86</v>
      </c>
      <c r="AY359" s="46" t="s">
        <v>198</v>
      </c>
    </row>
    <row r="360" spans="2:65" s="9" customFormat="1">
      <c r="B360" s="53"/>
      <c r="D360" s="199" t="s">
        <v>207</v>
      </c>
      <c r="E360" s="54" t="s">
        <v>1</v>
      </c>
      <c r="F360" s="203" t="s">
        <v>440</v>
      </c>
      <c r="H360" s="204">
        <v>71</v>
      </c>
      <c r="L360" s="53"/>
      <c r="M360" s="55"/>
      <c r="T360" s="56"/>
      <c r="AT360" s="54" t="s">
        <v>207</v>
      </c>
      <c r="AU360" s="54" t="s">
        <v>95</v>
      </c>
      <c r="AV360" s="9" t="s">
        <v>95</v>
      </c>
      <c r="AW360" s="9" t="s">
        <v>39</v>
      </c>
      <c r="AX360" s="9" t="s">
        <v>86</v>
      </c>
      <c r="AY360" s="54" t="s">
        <v>198</v>
      </c>
    </row>
    <row r="361" spans="2:65" s="7" customFormat="1">
      <c r="B361" s="45"/>
      <c r="D361" s="199" t="s">
        <v>207</v>
      </c>
      <c r="E361" s="46" t="s">
        <v>1</v>
      </c>
      <c r="F361" s="200" t="s">
        <v>441</v>
      </c>
      <c r="H361" s="46" t="s">
        <v>1</v>
      </c>
      <c r="L361" s="45"/>
      <c r="M361" s="47"/>
      <c r="T361" s="48"/>
      <c r="AT361" s="46" t="s">
        <v>207</v>
      </c>
      <c r="AU361" s="46" t="s">
        <v>95</v>
      </c>
      <c r="AV361" s="7" t="s">
        <v>93</v>
      </c>
      <c r="AW361" s="7" t="s">
        <v>39</v>
      </c>
      <c r="AX361" s="7" t="s">
        <v>86</v>
      </c>
      <c r="AY361" s="46" t="s">
        <v>198</v>
      </c>
    </row>
    <row r="362" spans="2:65" s="9" customFormat="1">
      <c r="B362" s="53"/>
      <c r="D362" s="199" t="s">
        <v>207</v>
      </c>
      <c r="E362" s="54" t="s">
        <v>1</v>
      </c>
      <c r="F362" s="203" t="s">
        <v>140</v>
      </c>
      <c r="H362" s="204">
        <v>87.399000000000001</v>
      </c>
      <c r="L362" s="53"/>
      <c r="M362" s="55"/>
      <c r="T362" s="56"/>
      <c r="AT362" s="54" t="s">
        <v>207</v>
      </c>
      <c r="AU362" s="54" t="s">
        <v>95</v>
      </c>
      <c r="AV362" s="9" t="s">
        <v>95</v>
      </c>
      <c r="AW362" s="9" t="s">
        <v>39</v>
      </c>
      <c r="AX362" s="9" t="s">
        <v>86</v>
      </c>
      <c r="AY362" s="54" t="s">
        <v>198</v>
      </c>
    </row>
    <row r="363" spans="2:65" s="10" customFormat="1">
      <c r="B363" s="57"/>
      <c r="D363" s="199" t="s">
        <v>207</v>
      </c>
      <c r="E363" s="58" t="s">
        <v>1</v>
      </c>
      <c r="F363" s="205" t="s">
        <v>220</v>
      </c>
      <c r="H363" s="206">
        <v>158.399</v>
      </c>
      <c r="L363" s="57"/>
      <c r="M363" s="59"/>
      <c r="T363" s="60"/>
      <c r="AT363" s="58" t="s">
        <v>207</v>
      </c>
      <c r="AU363" s="58" t="s">
        <v>95</v>
      </c>
      <c r="AV363" s="10" t="s">
        <v>205</v>
      </c>
      <c r="AW363" s="10" t="s">
        <v>39</v>
      </c>
      <c r="AX363" s="10" t="s">
        <v>93</v>
      </c>
      <c r="AY363" s="58" t="s">
        <v>198</v>
      </c>
    </row>
    <row r="364" spans="2:65" s="1" customFormat="1" ht="16.5" customHeight="1">
      <c r="B364" s="38"/>
      <c r="C364" s="195" t="s">
        <v>442</v>
      </c>
      <c r="D364" s="195" t="s">
        <v>200</v>
      </c>
      <c r="E364" s="196" t="s">
        <v>443</v>
      </c>
      <c r="F364" s="192" t="s">
        <v>444</v>
      </c>
      <c r="G364" s="197" t="s">
        <v>292</v>
      </c>
      <c r="H364" s="198">
        <v>109.35899999999999</v>
      </c>
      <c r="I364" s="161"/>
      <c r="J364" s="191">
        <f>ROUND(I364*H364,2)</f>
        <v>0</v>
      </c>
      <c r="K364" s="192" t="s">
        <v>204</v>
      </c>
      <c r="L364" s="14"/>
      <c r="M364" s="39" t="s">
        <v>1</v>
      </c>
      <c r="N364" s="40" t="s">
        <v>51</v>
      </c>
      <c r="O364" s="41">
        <v>9.6000000000000002E-2</v>
      </c>
      <c r="P364" s="41">
        <f>O364*H364</f>
        <v>10.498464</v>
      </c>
      <c r="Q364" s="41">
        <v>0</v>
      </c>
      <c r="R364" s="41">
        <f>Q364*H364</f>
        <v>0</v>
      </c>
      <c r="S364" s="41">
        <v>0</v>
      </c>
      <c r="T364" s="42">
        <f>S364*H364</f>
        <v>0</v>
      </c>
      <c r="AR364" s="43" t="s">
        <v>205</v>
      </c>
      <c r="AT364" s="43" t="s">
        <v>200</v>
      </c>
      <c r="AU364" s="43" t="s">
        <v>95</v>
      </c>
      <c r="AY364" s="11" t="s">
        <v>198</v>
      </c>
      <c r="BE364" s="44">
        <f>IF(N364="základní",J364,0)</f>
        <v>0</v>
      </c>
      <c r="BF364" s="44">
        <f>IF(N364="snížená",J364,0)</f>
        <v>0</v>
      </c>
      <c r="BG364" s="44">
        <f>IF(N364="zákl. přenesená",J364,0)</f>
        <v>0</v>
      </c>
      <c r="BH364" s="44">
        <f>IF(N364="sníž. přenesená",J364,0)</f>
        <v>0</v>
      </c>
      <c r="BI364" s="44">
        <f>IF(N364="nulová",J364,0)</f>
        <v>0</v>
      </c>
      <c r="BJ364" s="11" t="s">
        <v>93</v>
      </c>
      <c r="BK364" s="44">
        <f>ROUND(I364*H364,2)</f>
        <v>0</v>
      </c>
      <c r="BL364" s="11" t="s">
        <v>205</v>
      </c>
      <c r="BM364" s="43" t="s">
        <v>445</v>
      </c>
    </row>
    <row r="365" spans="2:65" s="7" customFormat="1">
      <c r="B365" s="45"/>
      <c r="D365" s="199" t="s">
        <v>207</v>
      </c>
      <c r="E365" s="46" t="s">
        <v>1</v>
      </c>
      <c r="F365" s="200" t="s">
        <v>437</v>
      </c>
      <c r="H365" s="46" t="s">
        <v>1</v>
      </c>
      <c r="L365" s="45"/>
      <c r="M365" s="47"/>
      <c r="T365" s="48"/>
      <c r="AT365" s="46" t="s">
        <v>207</v>
      </c>
      <c r="AU365" s="46" t="s">
        <v>95</v>
      </c>
      <c r="AV365" s="7" t="s">
        <v>93</v>
      </c>
      <c r="AW365" s="7" t="s">
        <v>39</v>
      </c>
      <c r="AX365" s="7" t="s">
        <v>86</v>
      </c>
      <c r="AY365" s="46" t="s">
        <v>198</v>
      </c>
    </row>
    <row r="366" spans="2:65" s="9" customFormat="1">
      <c r="B366" s="53"/>
      <c r="D366" s="199" t="s">
        <v>207</v>
      </c>
      <c r="E366" s="54" t="s">
        <v>1</v>
      </c>
      <c r="F366" s="203" t="s">
        <v>138</v>
      </c>
      <c r="H366" s="204">
        <v>109.35899999999999</v>
      </c>
      <c r="L366" s="53"/>
      <c r="M366" s="55"/>
      <c r="T366" s="56"/>
      <c r="AT366" s="54" t="s">
        <v>207</v>
      </c>
      <c r="AU366" s="54" t="s">
        <v>95</v>
      </c>
      <c r="AV366" s="9" t="s">
        <v>95</v>
      </c>
      <c r="AW366" s="9" t="s">
        <v>39</v>
      </c>
      <c r="AX366" s="9" t="s">
        <v>93</v>
      </c>
      <c r="AY366" s="54" t="s">
        <v>198</v>
      </c>
    </row>
    <row r="367" spans="2:65" s="1" customFormat="1" ht="16.5" customHeight="1">
      <c r="B367" s="38"/>
      <c r="C367" s="195" t="s">
        <v>446</v>
      </c>
      <c r="D367" s="195" t="s">
        <v>200</v>
      </c>
      <c r="E367" s="196" t="s">
        <v>447</v>
      </c>
      <c r="F367" s="192" t="s">
        <v>448</v>
      </c>
      <c r="G367" s="197" t="s">
        <v>292</v>
      </c>
      <c r="H367" s="198">
        <v>1448.528</v>
      </c>
      <c r="I367" s="161"/>
      <c r="J367" s="191">
        <f>ROUND(I367*H367,2)</f>
        <v>0</v>
      </c>
      <c r="K367" s="192" t="s">
        <v>204</v>
      </c>
      <c r="L367" s="14"/>
      <c r="M367" s="39" t="s">
        <v>1</v>
      </c>
      <c r="N367" s="40" t="s">
        <v>51</v>
      </c>
      <c r="O367" s="41">
        <v>8.9999999999999993E-3</v>
      </c>
      <c r="P367" s="41">
        <f>O367*H367</f>
        <v>13.036752</v>
      </c>
      <c r="Q367" s="41">
        <v>0</v>
      </c>
      <c r="R367" s="41">
        <f>Q367*H367</f>
        <v>0</v>
      </c>
      <c r="S367" s="41">
        <v>0</v>
      </c>
      <c r="T367" s="42">
        <f>S367*H367</f>
        <v>0</v>
      </c>
      <c r="AR367" s="43" t="s">
        <v>205</v>
      </c>
      <c r="AT367" s="43" t="s">
        <v>200</v>
      </c>
      <c r="AU367" s="43" t="s">
        <v>95</v>
      </c>
      <c r="AY367" s="11" t="s">
        <v>198</v>
      </c>
      <c r="BE367" s="44">
        <f>IF(N367="základní",J367,0)</f>
        <v>0</v>
      </c>
      <c r="BF367" s="44">
        <f>IF(N367="snížená",J367,0)</f>
        <v>0</v>
      </c>
      <c r="BG367" s="44">
        <f>IF(N367="zákl. přenesená",J367,0)</f>
        <v>0</v>
      </c>
      <c r="BH367" s="44">
        <f>IF(N367="sníž. přenesená",J367,0)</f>
        <v>0</v>
      </c>
      <c r="BI367" s="44">
        <f>IF(N367="nulová",J367,0)</f>
        <v>0</v>
      </c>
      <c r="BJ367" s="11" t="s">
        <v>93</v>
      </c>
      <c r="BK367" s="44">
        <f>ROUND(I367*H367,2)</f>
        <v>0</v>
      </c>
      <c r="BL367" s="11" t="s">
        <v>205</v>
      </c>
      <c r="BM367" s="43" t="s">
        <v>449</v>
      </c>
    </row>
    <row r="368" spans="2:65" s="9" customFormat="1">
      <c r="B368" s="53"/>
      <c r="D368" s="199" t="s">
        <v>207</v>
      </c>
      <c r="E368" s="54" t="s">
        <v>1</v>
      </c>
      <c r="F368" s="203" t="s">
        <v>124</v>
      </c>
      <c r="H368" s="204">
        <v>812.17</v>
      </c>
      <c r="L368" s="53"/>
      <c r="M368" s="55"/>
      <c r="T368" s="56"/>
      <c r="AT368" s="54" t="s">
        <v>207</v>
      </c>
      <c r="AU368" s="54" t="s">
        <v>95</v>
      </c>
      <c r="AV368" s="9" t="s">
        <v>95</v>
      </c>
      <c r="AW368" s="9" t="s">
        <v>39</v>
      </c>
      <c r="AX368" s="9" t="s">
        <v>86</v>
      </c>
      <c r="AY368" s="54" t="s">
        <v>198</v>
      </c>
    </row>
    <row r="369" spans="2:65" s="9" customFormat="1">
      <c r="B369" s="53"/>
      <c r="D369" s="199" t="s">
        <v>207</v>
      </c>
      <c r="E369" s="54" t="s">
        <v>1</v>
      </c>
      <c r="F369" s="203" t="s">
        <v>121</v>
      </c>
      <c r="H369" s="204">
        <v>636.35799999999995</v>
      </c>
      <c r="L369" s="53"/>
      <c r="M369" s="55"/>
      <c r="T369" s="56"/>
      <c r="AT369" s="54" t="s">
        <v>207</v>
      </c>
      <c r="AU369" s="54" t="s">
        <v>95</v>
      </c>
      <c r="AV369" s="9" t="s">
        <v>95</v>
      </c>
      <c r="AW369" s="9" t="s">
        <v>39</v>
      </c>
      <c r="AX369" s="9" t="s">
        <v>86</v>
      </c>
      <c r="AY369" s="54" t="s">
        <v>198</v>
      </c>
    </row>
    <row r="370" spans="2:65" s="10" customFormat="1">
      <c r="B370" s="57"/>
      <c r="D370" s="199" t="s">
        <v>207</v>
      </c>
      <c r="E370" s="58" t="s">
        <v>1</v>
      </c>
      <c r="F370" s="205" t="s">
        <v>220</v>
      </c>
      <c r="H370" s="206">
        <v>1448.528</v>
      </c>
      <c r="L370" s="57"/>
      <c r="M370" s="59"/>
      <c r="T370" s="60"/>
      <c r="AT370" s="58" t="s">
        <v>207</v>
      </c>
      <c r="AU370" s="58" t="s">
        <v>95</v>
      </c>
      <c r="AV370" s="10" t="s">
        <v>205</v>
      </c>
      <c r="AW370" s="10" t="s">
        <v>39</v>
      </c>
      <c r="AX370" s="10" t="s">
        <v>93</v>
      </c>
      <c r="AY370" s="58" t="s">
        <v>198</v>
      </c>
    </row>
    <row r="371" spans="2:65" s="1" customFormat="1" ht="16.5" customHeight="1">
      <c r="B371" s="38"/>
      <c r="C371" s="195" t="s">
        <v>450</v>
      </c>
      <c r="D371" s="195" t="s">
        <v>200</v>
      </c>
      <c r="E371" s="196" t="s">
        <v>451</v>
      </c>
      <c r="F371" s="192" t="s">
        <v>452</v>
      </c>
      <c r="G371" s="197" t="s">
        <v>453</v>
      </c>
      <c r="H371" s="198">
        <v>2598.56</v>
      </c>
      <c r="I371" s="161"/>
      <c r="J371" s="191">
        <f>ROUND(I371*H371,2)</f>
        <v>0</v>
      </c>
      <c r="K371" s="192" t="s">
        <v>343</v>
      </c>
      <c r="L371" s="14"/>
      <c r="M371" s="39" t="s">
        <v>1</v>
      </c>
      <c r="N371" s="40" t="s">
        <v>51</v>
      </c>
      <c r="O371" s="41">
        <v>0</v>
      </c>
      <c r="P371" s="41">
        <f>O371*H371</f>
        <v>0</v>
      </c>
      <c r="Q371" s="41">
        <v>0</v>
      </c>
      <c r="R371" s="41">
        <f>Q371*H371</f>
        <v>0</v>
      </c>
      <c r="S371" s="41">
        <v>0</v>
      </c>
      <c r="T371" s="42">
        <f>S371*H371</f>
        <v>0</v>
      </c>
      <c r="AR371" s="43" t="s">
        <v>205</v>
      </c>
      <c r="AT371" s="43" t="s">
        <v>200</v>
      </c>
      <c r="AU371" s="43" t="s">
        <v>95</v>
      </c>
      <c r="AY371" s="11" t="s">
        <v>198</v>
      </c>
      <c r="BE371" s="44">
        <f>IF(N371="základní",J371,0)</f>
        <v>0</v>
      </c>
      <c r="BF371" s="44">
        <f>IF(N371="snížená",J371,0)</f>
        <v>0</v>
      </c>
      <c r="BG371" s="44">
        <f>IF(N371="zákl. přenesená",J371,0)</f>
        <v>0</v>
      </c>
      <c r="BH371" s="44">
        <f>IF(N371="sníž. přenesená",J371,0)</f>
        <v>0</v>
      </c>
      <c r="BI371" s="44">
        <f>IF(N371="nulová",J371,0)</f>
        <v>0</v>
      </c>
      <c r="BJ371" s="11" t="s">
        <v>93</v>
      </c>
      <c r="BK371" s="44">
        <f>ROUND(I371*H371,2)</f>
        <v>0</v>
      </c>
      <c r="BL371" s="11" t="s">
        <v>205</v>
      </c>
      <c r="BM371" s="43" t="s">
        <v>454</v>
      </c>
    </row>
    <row r="372" spans="2:65" s="9" customFormat="1">
      <c r="B372" s="53"/>
      <c r="D372" s="199" t="s">
        <v>207</v>
      </c>
      <c r="E372" s="54" t="s">
        <v>1</v>
      </c>
      <c r="F372" s="203" t="s">
        <v>455</v>
      </c>
      <c r="H372" s="204">
        <v>1421.298</v>
      </c>
      <c r="L372" s="53"/>
      <c r="M372" s="55"/>
      <c r="T372" s="56"/>
      <c r="AT372" s="54" t="s">
        <v>207</v>
      </c>
      <c r="AU372" s="54" t="s">
        <v>95</v>
      </c>
      <c r="AV372" s="9" t="s">
        <v>95</v>
      </c>
      <c r="AW372" s="9" t="s">
        <v>39</v>
      </c>
      <c r="AX372" s="9" t="s">
        <v>86</v>
      </c>
      <c r="AY372" s="54" t="s">
        <v>198</v>
      </c>
    </row>
    <row r="373" spans="2:65" s="9" customFormat="1">
      <c r="B373" s="53"/>
      <c r="D373" s="199" t="s">
        <v>207</v>
      </c>
      <c r="E373" s="54" t="s">
        <v>1</v>
      </c>
      <c r="F373" s="203" t="s">
        <v>456</v>
      </c>
      <c r="H373" s="204">
        <v>1177.2619999999999</v>
      </c>
      <c r="L373" s="53"/>
      <c r="M373" s="55"/>
      <c r="T373" s="56"/>
      <c r="AT373" s="54" t="s">
        <v>207</v>
      </c>
      <c r="AU373" s="54" t="s">
        <v>95</v>
      </c>
      <c r="AV373" s="9" t="s">
        <v>95</v>
      </c>
      <c r="AW373" s="9" t="s">
        <v>39</v>
      </c>
      <c r="AX373" s="9" t="s">
        <v>86</v>
      </c>
      <c r="AY373" s="54" t="s">
        <v>198</v>
      </c>
    </row>
    <row r="374" spans="2:65" s="10" customFormat="1">
      <c r="B374" s="57"/>
      <c r="D374" s="199" t="s">
        <v>207</v>
      </c>
      <c r="E374" s="58" t="s">
        <v>1</v>
      </c>
      <c r="F374" s="205" t="s">
        <v>220</v>
      </c>
      <c r="H374" s="206">
        <v>2598.56</v>
      </c>
      <c r="L374" s="57"/>
      <c r="M374" s="59"/>
      <c r="T374" s="60"/>
      <c r="AT374" s="58" t="s">
        <v>207</v>
      </c>
      <c r="AU374" s="58" t="s">
        <v>95</v>
      </c>
      <c r="AV374" s="10" t="s">
        <v>205</v>
      </c>
      <c r="AW374" s="10" t="s">
        <v>39</v>
      </c>
      <c r="AX374" s="10" t="s">
        <v>93</v>
      </c>
      <c r="AY374" s="58" t="s">
        <v>198</v>
      </c>
    </row>
    <row r="375" spans="2:65" s="1" customFormat="1" ht="16.5" customHeight="1">
      <c r="B375" s="38"/>
      <c r="C375" s="195" t="s">
        <v>457</v>
      </c>
      <c r="D375" s="195" t="s">
        <v>200</v>
      </c>
      <c r="E375" s="196" t="s">
        <v>458</v>
      </c>
      <c r="F375" s="192" t="s">
        <v>459</v>
      </c>
      <c r="G375" s="197" t="s">
        <v>292</v>
      </c>
      <c r="H375" s="198">
        <v>72.53</v>
      </c>
      <c r="I375" s="161"/>
      <c r="J375" s="191">
        <f>ROUND(I375*H375,2)</f>
        <v>0</v>
      </c>
      <c r="K375" s="192" t="s">
        <v>204</v>
      </c>
      <c r="L375" s="14"/>
      <c r="M375" s="39" t="s">
        <v>1</v>
      </c>
      <c r="N375" s="40" t="s">
        <v>51</v>
      </c>
      <c r="O375" s="41">
        <v>0.63200000000000001</v>
      </c>
      <c r="P375" s="41">
        <f>O375*H375</f>
        <v>45.83896</v>
      </c>
      <c r="Q375" s="41">
        <v>0</v>
      </c>
      <c r="R375" s="41">
        <f>Q375*H375</f>
        <v>0</v>
      </c>
      <c r="S375" s="41">
        <v>0</v>
      </c>
      <c r="T375" s="42">
        <f>S375*H375</f>
        <v>0</v>
      </c>
      <c r="AR375" s="43" t="s">
        <v>205</v>
      </c>
      <c r="AT375" s="43" t="s">
        <v>200</v>
      </c>
      <c r="AU375" s="43" t="s">
        <v>95</v>
      </c>
      <c r="AY375" s="11" t="s">
        <v>198</v>
      </c>
      <c r="BE375" s="44">
        <f>IF(N375="základní",J375,0)</f>
        <v>0</v>
      </c>
      <c r="BF375" s="44">
        <f>IF(N375="snížená",J375,0)</f>
        <v>0</v>
      </c>
      <c r="BG375" s="44">
        <f>IF(N375="zákl. přenesená",J375,0)</f>
        <v>0</v>
      </c>
      <c r="BH375" s="44">
        <f>IF(N375="sníž. přenesená",J375,0)</f>
        <v>0</v>
      </c>
      <c r="BI375" s="44">
        <f>IF(N375="nulová",J375,0)</f>
        <v>0</v>
      </c>
      <c r="BJ375" s="11" t="s">
        <v>93</v>
      </c>
      <c r="BK375" s="44">
        <f>ROUND(I375*H375,2)</f>
        <v>0</v>
      </c>
      <c r="BL375" s="11" t="s">
        <v>205</v>
      </c>
      <c r="BM375" s="43" t="s">
        <v>460</v>
      </c>
    </row>
    <row r="376" spans="2:65" s="9" customFormat="1">
      <c r="B376" s="53"/>
      <c r="D376" s="199" t="s">
        <v>207</v>
      </c>
      <c r="E376" s="54" t="s">
        <v>1</v>
      </c>
      <c r="F376" s="203" t="s">
        <v>461</v>
      </c>
      <c r="H376" s="204">
        <v>71</v>
      </c>
      <c r="L376" s="53"/>
      <c r="M376" s="55"/>
      <c r="T376" s="56"/>
      <c r="AT376" s="54" t="s">
        <v>207</v>
      </c>
      <c r="AU376" s="54" t="s">
        <v>95</v>
      </c>
      <c r="AV376" s="9" t="s">
        <v>95</v>
      </c>
      <c r="AW376" s="9" t="s">
        <v>39</v>
      </c>
      <c r="AX376" s="9" t="s">
        <v>86</v>
      </c>
      <c r="AY376" s="54" t="s">
        <v>198</v>
      </c>
    </row>
    <row r="377" spans="2:65" s="8" customFormat="1">
      <c r="B377" s="49"/>
      <c r="D377" s="199" t="s">
        <v>207</v>
      </c>
      <c r="E377" s="50" t="s">
        <v>127</v>
      </c>
      <c r="F377" s="201" t="s">
        <v>252</v>
      </c>
      <c r="H377" s="202">
        <v>71</v>
      </c>
      <c r="L377" s="49"/>
      <c r="M377" s="51"/>
      <c r="T377" s="52"/>
      <c r="AT377" s="50" t="s">
        <v>207</v>
      </c>
      <c r="AU377" s="50" t="s">
        <v>95</v>
      </c>
      <c r="AV377" s="8" t="s">
        <v>217</v>
      </c>
      <c r="AW377" s="8" t="s">
        <v>39</v>
      </c>
      <c r="AX377" s="8" t="s">
        <v>86</v>
      </c>
      <c r="AY377" s="50" t="s">
        <v>198</v>
      </c>
    </row>
    <row r="378" spans="2:65" s="7" customFormat="1">
      <c r="B378" s="45"/>
      <c r="D378" s="199" t="s">
        <v>207</v>
      </c>
      <c r="E378" s="46" t="s">
        <v>1</v>
      </c>
      <c r="F378" s="200" t="s">
        <v>462</v>
      </c>
      <c r="H378" s="46" t="s">
        <v>1</v>
      </c>
      <c r="L378" s="45"/>
      <c r="M378" s="47"/>
      <c r="T378" s="48"/>
      <c r="AT378" s="46" t="s">
        <v>207</v>
      </c>
      <c r="AU378" s="46" t="s">
        <v>95</v>
      </c>
      <c r="AV378" s="7" t="s">
        <v>93</v>
      </c>
      <c r="AW378" s="7" t="s">
        <v>39</v>
      </c>
      <c r="AX378" s="7" t="s">
        <v>86</v>
      </c>
      <c r="AY378" s="46" t="s">
        <v>198</v>
      </c>
    </row>
    <row r="379" spans="2:65" s="7" customFormat="1">
      <c r="B379" s="45"/>
      <c r="D379" s="199" t="s">
        <v>207</v>
      </c>
      <c r="E379" s="46" t="s">
        <v>1</v>
      </c>
      <c r="F379" s="200" t="s">
        <v>463</v>
      </c>
      <c r="H379" s="46" t="s">
        <v>1</v>
      </c>
      <c r="L379" s="45"/>
      <c r="M379" s="47"/>
      <c r="T379" s="48"/>
      <c r="AT379" s="46" t="s">
        <v>207</v>
      </c>
      <c r="AU379" s="46" t="s">
        <v>95</v>
      </c>
      <c r="AV379" s="7" t="s">
        <v>93</v>
      </c>
      <c r="AW379" s="7" t="s">
        <v>39</v>
      </c>
      <c r="AX379" s="7" t="s">
        <v>86</v>
      </c>
      <c r="AY379" s="46" t="s">
        <v>198</v>
      </c>
    </row>
    <row r="380" spans="2:65" s="9" customFormat="1">
      <c r="B380" s="53"/>
      <c r="D380" s="199" t="s">
        <v>207</v>
      </c>
      <c r="E380" s="54" t="s">
        <v>1</v>
      </c>
      <c r="F380" s="203" t="s">
        <v>464</v>
      </c>
      <c r="H380" s="204">
        <v>1.53</v>
      </c>
      <c r="L380" s="53"/>
      <c r="M380" s="55"/>
      <c r="T380" s="56"/>
      <c r="AT380" s="54" t="s">
        <v>207</v>
      </c>
      <c r="AU380" s="54" t="s">
        <v>95</v>
      </c>
      <c r="AV380" s="9" t="s">
        <v>95</v>
      </c>
      <c r="AW380" s="9" t="s">
        <v>39</v>
      </c>
      <c r="AX380" s="9" t="s">
        <v>86</v>
      </c>
      <c r="AY380" s="54" t="s">
        <v>198</v>
      </c>
    </row>
    <row r="381" spans="2:65" s="8" customFormat="1">
      <c r="B381" s="49"/>
      <c r="D381" s="199" t="s">
        <v>207</v>
      </c>
      <c r="E381" s="50" t="s">
        <v>144</v>
      </c>
      <c r="F381" s="201" t="s">
        <v>465</v>
      </c>
      <c r="H381" s="202">
        <v>1.53</v>
      </c>
      <c r="L381" s="49"/>
      <c r="M381" s="51"/>
      <c r="T381" s="52"/>
      <c r="AT381" s="50" t="s">
        <v>207</v>
      </c>
      <c r="AU381" s="50" t="s">
        <v>95</v>
      </c>
      <c r="AV381" s="8" t="s">
        <v>217</v>
      </c>
      <c r="AW381" s="8" t="s">
        <v>39</v>
      </c>
      <c r="AX381" s="8" t="s">
        <v>86</v>
      </c>
      <c r="AY381" s="50" t="s">
        <v>198</v>
      </c>
    </row>
    <row r="382" spans="2:65" s="10" customFormat="1">
      <c r="B382" s="57"/>
      <c r="D382" s="199" t="s">
        <v>207</v>
      </c>
      <c r="E382" s="58" t="s">
        <v>1</v>
      </c>
      <c r="F382" s="205" t="s">
        <v>220</v>
      </c>
      <c r="H382" s="206">
        <v>72.53</v>
      </c>
      <c r="L382" s="57"/>
      <c r="M382" s="59"/>
      <c r="T382" s="60"/>
      <c r="AT382" s="58" t="s">
        <v>207</v>
      </c>
      <c r="AU382" s="58" t="s">
        <v>95</v>
      </c>
      <c r="AV382" s="10" t="s">
        <v>205</v>
      </c>
      <c r="AW382" s="10" t="s">
        <v>39</v>
      </c>
      <c r="AX382" s="10" t="s">
        <v>93</v>
      </c>
      <c r="AY382" s="58" t="s">
        <v>198</v>
      </c>
    </row>
    <row r="383" spans="2:65" s="1" customFormat="1" ht="16.5" customHeight="1">
      <c r="B383" s="38"/>
      <c r="C383" s="195" t="s">
        <v>466</v>
      </c>
      <c r="D383" s="195" t="s">
        <v>200</v>
      </c>
      <c r="E383" s="196" t="s">
        <v>467</v>
      </c>
      <c r="F383" s="192" t="s">
        <v>468</v>
      </c>
      <c r="G383" s="197" t="s">
        <v>203</v>
      </c>
      <c r="H383" s="198">
        <v>3707</v>
      </c>
      <c r="I383" s="161"/>
      <c r="J383" s="191">
        <f>ROUND(I383*H383,2)</f>
        <v>0</v>
      </c>
      <c r="K383" s="192" t="s">
        <v>204</v>
      </c>
      <c r="L383" s="14"/>
      <c r="M383" s="39" t="s">
        <v>1</v>
      </c>
      <c r="N383" s="40" t="s">
        <v>51</v>
      </c>
      <c r="O383" s="41">
        <v>2.9000000000000001E-2</v>
      </c>
      <c r="P383" s="41">
        <f>O383*H383</f>
        <v>107.503</v>
      </c>
      <c r="Q383" s="41">
        <v>0</v>
      </c>
      <c r="R383" s="41">
        <f>Q383*H383</f>
        <v>0</v>
      </c>
      <c r="S383" s="41">
        <v>0</v>
      </c>
      <c r="T383" s="42">
        <f>S383*H383</f>
        <v>0</v>
      </c>
      <c r="AR383" s="43" t="s">
        <v>205</v>
      </c>
      <c r="AT383" s="43" t="s">
        <v>200</v>
      </c>
      <c r="AU383" s="43" t="s">
        <v>95</v>
      </c>
      <c r="AY383" s="11" t="s">
        <v>198</v>
      </c>
      <c r="BE383" s="44">
        <f>IF(N383="základní",J383,0)</f>
        <v>0</v>
      </c>
      <c r="BF383" s="44">
        <f>IF(N383="snížená",J383,0)</f>
        <v>0</v>
      </c>
      <c r="BG383" s="44">
        <f>IF(N383="zákl. přenesená",J383,0)</f>
        <v>0</v>
      </c>
      <c r="BH383" s="44">
        <f>IF(N383="sníž. přenesená",J383,0)</f>
        <v>0</v>
      </c>
      <c r="BI383" s="44">
        <f>IF(N383="nulová",J383,0)</f>
        <v>0</v>
      </c>
      <c r="BJ383" s="11" t="s">
        <v>93</v>
      </c>
      <c r="BK383" s="44">
        <f>ROUND(I383*H383,2)</f>
        <v>0</v>
      </c>
      <c r="BL383" s="11" t="s">
        <v>205</v>
      </c>
      <c r="BM383" s="43" t="s">
        <v>469</v>
      </c>
    </row>
    <row r="384" spans="2:65" s="7" customFormat="1">
      <c r="B384" s="45"/>
      <c r="D384" s="199" t="s">
        <v>207</v>
      </c>
      <c r="E384" s="46" t="s">
        <v>1</v>
      </c>
      <c r="F384" s="200" t="s">
        <v>470</v>
      </c>
      <c r="H384" s="46" t="s">
        <v>1</v>
      </c>
      <c r="L384" s="45"/>
      <c r="M384" s="47"/>
      <c r="T384" s="48"/>
      <c r="AT384" s="46" t="s">
        <v>207</v>
      </c>
      <c r="AU384" s="46" t="s">
        <v>95</v>
      </c>
      <c r="AV384" s="7" t="s">
        <v>93</v>
      </c>
      <c r="AW384" s="7" t="s">
        <v>39</v>
      </c>
      <c r="AX384" s="7" t="s">
        <v>86</v>
      </c>
      <c r="AY384" s="46" t="s">
        <v>198</v>
      </c>
    </row>
    <row r="385" spans="2:65" s="9" customFormat="1">
      <c r="B385" s="53"/>
      <c r="D385" s="199" t="s">
        <v>207</v>
      </c>
      <c r="E385" s="54" t="s">
        <v>1</v>
      </c>
      <c r="F385" s="203" t="s">
        <v>471</v>
      </c>
      <c r="H385" s="204">
        <v>4150</v>
      </c>
      <c r="L385" s="53"/>
      <c r="M385" s="55"/>
      <c r="T385" s="56"/>
      <c r="AT385" s="54" t="s">
        <v>207</v>
      </c>
      <c r="AU385" s="54" t="s">
        <v>95</v>
      </c>
      <c r="AV385" s="9" t="s">
        <v>95</v>
      </c>
      <c r="AW385" s="9" t="s">
        <v>39</v>
      </c>
      <c r="AX385" s="9" t="s">
        <v>86</v>
      </c>
      <c r="AY385" s="54" t="s">
        <v>198</v>
      </c>
    </row>
    <row r="386" spans="2:65" s="9" customFormat="1">
      <c r="B386" s="53"/>
      <c r="D386" s="199" t="s">
        <v>207</v>
      </c>
      <c r="E386" s="54" t="s">
        <v>1</v>
      </c>
      <c r="F386" s="203" t="s">
        <v>472</v>
      </c>
      <c r="H386" s="204">
        <v>50</v>
      </c>
      <c r="L386" s="53"/>
      <c r="M386" s="55"/>
      <c r="T386" s="56"/>
      <c r="AT386" s="54" t="s">
        <v>207</v>
      </c>
      <c r="AU386" s="54" t="s">
        <v>95</v>
      </c>
      <c r="AV386" s="9" t="s">
        <v>95</v>
      </c>
      <c r="AW386" s="9" t="s">
        <v>39</v>
      </c>
      <c r="AX386" s="9" t="s">
        <v>86</v>
      </c>
      <c r="AY386" s="54" t="s">
        <v>198</v>
      </c>
    </row>
    <row r="387" spans="2:65" s="8" customFormat="1">
      <c r="B387" s="49"/>
      <c r="D387" s="199" t="s">
        <v>207</v>
      </c>
      <c r="E387" s="50" t="s">
        <v>1</v>
      </c>
      <c r="F387" s="201" t="s">
        <v>252</v>
      </c>
      <c r="H387" s="202">
        <v>4200</v>
      </c>
      <c r="L387" s="49"/>
      <c r="M387" s="51"/>
      <c r="T387" s="52"/>
      <c r="AT387" s="50" t="s">
        <v>207</v>
      </c>
      <c r="AU387" s="50" t="s">
        <v>95</v>
      </c>
      <c r="AV387" s="8" t="s">
        <v>217</v>
      </c>
      <c r="AW387" s="8" t="s">
        <v>39</v>
      </c>
      <c r="AX387" s="8" t="s">
        <v>86</v>
      </c>
      <c r="AY387" s="50" t="s">
        <v>198</v>
      </c>
    </row>
    <row r="388" spans="2:65" s="7" customFormat="1">
      <c r="B388" s="45"/>
      <c r="D388" s="199" t="s">
        <v>207</v>
      </c>
      <c r="E388" s="46" t="s">
        <v>1</v>
      </c>
      <c r="F388" s="200" t="s">
        <v>473</v>
      </c>
      <c r="H388" s="46" t="s">
        <v>1</v>
      </c>
      <c r="L388" s="45"/>
      <c r="M388" s="47"/>
      <c r="T388" s="48"/>
      <c r="AT388" s="46" t="s">
        <v>207</v>
      </c>
      <c r="AU388" s="46" t="s">
        <v>95</v>
      </c>
      <c r="AV388" s="7" t="s">
        <v>93</v>
      </c>
      <c r="AW388" s="7" t="s">
        <v>39</v>
      </c>
      <c r="AX388" s="7" t="s">
        <v>86</v>
      </c>
      <c r="AY388" s="46" t="s">
        <v>198</v>
      </c>
    </row>
    <row r="389" spans="2:65" s="9" customFormat="1">
      <c r="B389" s="53"/>
      <c r="D389" s="199" t="s">
        <v>207</v>
      </c>
      <c r="E389" s="54" t="s">
        <v>1</v>
      </c>
      <c r="F389" s="203" t="s">
        <v>474</v>
      </c>
      <c r="H389" s="204">
        <v>-493</v>
      </c>
      <c r="L389" s="53"/>
      <c r="M389" s="55"/>
      <c r="T389" s="56"/>
      <c r="AT389" s="54" t="s">
        <v>207</v>
      </c>
      <c r="AU389" s="54" t="s">
        <v>95</v>
      </c>
      <c r="AV389" s="9" t="s">
        <v>95</v>
      </c>
      <c r="AW389" s="9" t="s">
        <v>39</v>
      </c>
      <c r="AX389" s="9" t="s">
        <v>86</v>
      </c>
      <c r="AY389" s="54" t="s">
        <v>198</v>
      </c>
    </row>
    <row r="390" spans="2:65" s="10" customFormat="1">
      <c r="B390" s="57"/>
      <c r="D390" s="199" t="s">
        <v>207</v>
      </c>
      <c r="E390" s="58" t="s">
        <v>1</v>
      </c>
      <c r="F390" s="205" t="s">
        <v>220</v>
      </c>
      <c r="H390" s="206">
        <v>3707</v>
      </c>
      <c r="L390" s="57"/>
      <c r="M390" s="59"/>
      <c r="T390" s="60"/>
      <c r="AT390" s="58" t="s">
        <v>207</v>
      </c>
      <c r="AU390" s="58" t="s">
        <v>95</v>
      </c>
      <c r="AV390" s="10" t="s">
        <v>205</v>
      </c>
      <c r="AW390" s="10" t="s">
        <v>39</v>
      </c>
      <c r="AX390" s="10" t="s">
        <v>93</v>
      </c>
      <c r="AY390" s="58" t="s">
        <v>198</v>
      </c>
    </row>
    <row r="391" spans="2:65" s="1" customFormat="1" ht="16.5" customHeight="1">
      <c r="B391" s="38"/>
      <c r="C391" s="195" t="s">
        <v>475</v>
      </c>
      <c r="D391" s="195" t="s">
        <v>200</v>
      </c>
      <c r="E391" s="196" t="s">
        <v>476</v>
      </c>
      <c r="F391" s="192" t="s">
        <v>477</v>
      </c>
      <c r="G391" s="197" t="s">
        <v>203</v>
      </c>
      <c r="H391" s="198">
        <v>493</v>
      </c>
      <c r="I391" s="161"/>
      <c r="J391" s="191">
        <f>ROUND(I391*H391,2)</f>
        <v>0</v>
      </c>
      <c r="K391" s="192" t="s">
        <v>204</v>
      </c>
      <c r="L391" s="14"/>
      <c r="M391" s="39" t="s">
        <v>1</v>
      </c>
      <c r="N391" s="40" t="s">
        <v>51</v>
      </c>
      <c r="O391" s="41">
        <v>0.14899999999999999</v>
      </c>
      <c r="P391" s="41">
        <f>O391*H391</f>
        <v>73.456999999999994</v>
      </c>
      <c r="Q391" s="41">
        <v>0</v>
      </c>
      <c r="R391" s="41">
        <f>Q391*H391</f>
        <v>0</v>
      </c>
      <c r="S391" s="41">
        <v>0</v>
      </c>
      <c r="T391" s="42">
        <f>S391*H391</f>
        <v>0</v>
      </c>
      <c r="AR391" s="43" t="s">
        <v>205</v>
      </c>
      <c r="AT391" s="43" t="s">
        <v>200</v>
      </c>
      <c r="AU391" s="43" t="s">
        <v>95</v>
      </c>
      <c r="AY391" s="11" t="s">
        <v>198</v>
      </c>
      <c r="BE391" s="44">
        <f>IF(N391="základní",J391,0)</f>
        <v>0</v>
      </c>
      <c r="BF391" s="44">
        <f>IF(N391="snížená",J391,0)</f>
        <v>0</v>
      </c>
      <c r="BG391" s="44">
        <f>IF(N391="zákl. přenesená",J391,0)</f>
        <v>0</v>
      </c>
      <c r="BH391" s="44">
        <f>IF(N391="sníž. přenesená",J391,0)</f>
        <v>0</v>
      </c>
      <c r="BI391" s="44">
        <f>IF(N391="nulová",J391,0)</f>
        <v>0</v>
      </c>
      <c r="BJ391" s="11" t="s">
        <v>93</v>
      </c>
      <c r="BK391" s="44">
        <f>ROUND(I391*H391,2)</f>
        <v>0</v>
      </c>
      <c r="BL391" s="11" t="s">
        <v>205</v>
      </c>
      <c r="BM391" s="43" t="s">
        <v>478</v>
      </c>
    </row>
    <row r="392" spans="2:65" s="9" customFormat="1">
      <c r="B392" s="53"/>
      <c r="D392" s="199" t="s">
        <v>207</v>
      </c>
      <c r="E392" s="54" t="s">
        <v>1</v>
      </c>
      <c r="F392" s="203" t="s">
        <v>479</v>
      </c>
      <c r="H392" s="204">
        <v>493</v>
      </c>
      <c r="L392" s="53"/>
      <c r="M392" s="55"/>
      <c r="T392" s="56"/>
      <c r="AT392" s="54" t="s">
        <v>207</v>
      </c>
      <c r="AU392" s="54" t="s">
        <v>95</v>
      </c>
      <c r="AV392" s="9" t="s">
        <v>95</v>
      </c>
      <c r="AW392" s="9" t="s">
        <v>39</v>
      </c>
      <c r="AX392" s="9" t="s">
        <v>86</v>
      </c>
      <c r="AY392" s="54" t="s">
        <v>198</v>
      </c>
    </row>
    <row r="393" spans="2:65" s="10" customFormat="1">
      <c r="B393" s="57"/>
      <c r="D393" s="199" t="s">
        <v>207</v>
      </c>
      <c r="E393" s="58" t="s">
        <v>142</v>
      </c>
      <c r="F393" s="205" t="s">
        <v>220</v>
      </c>
      <c r="H393" s="206">
        <v>493</v>
      </c>
      <c r="L393" s="57"/>
      <c r="M393" s="59"/>
      <c r="T393" s="60"/>
      <c r="AT393" s="58" t="s">
        <v>207</v>
      </c>
      <c r="AU393" s="58" t="s">
        <v>95</v>
      </c>
      <c r="AV393" s="10" t="s">
        <v>205</v>
      </c>
      <c r="AW393" s="10" t="s">
        <v>39</v>
      </c>
      <c r="AX393" s="10" t="s">
        <v>93</v>
      </c>
      <c r="AY393" s="58" t="s">
        <v>198</v>
      </c>
    </row>
    <row r="394" spans="2:65" s="6" customFormat="1" ht="23.1" customHeight="1">
      <c r="B394" s="31"/>
      <c r="D394" s="32" t="s">
        <v>85</v>
      </c>
      <c r="E394" s="189" t="s">
        <v>364</v>
      </c>
      <c r="F394" s="189" t="s">
        <v>480</v>
      </c>
      <c r="J394" s="190">
        <f>SUM(J395:J453)</f>
        <v>0</v>
      </c>
      <c r="L394" s="31"/>
      <c r="M394" s="33"/>
      <c r="P394" s="34">
        <f>SUM(P395:P453)</f>
        <v>304.46483299999994</v>
      </c>
      <c r="R394" s="34">
        <f>SUM(R395:R453)</f>
        <v>3.8933999999999996E-2</v>
      </c>
      <c r="T394" s="35">
        <f>SUM(T395:T453)</f>
        <v>0</v>
      </c>
      <c r="AR394" s="32" t="s">
        <v>93</v>
      </c>
      <c r="AT394" s="36" t="s">
        <v>85</v>
      </c>
      <c r="AU394" s="36" t="s">
        <v>93</v>
      </c>
      <c r="AY394" s="32" t="s">
        <v>198</v>
      </c>
      <c r="BK394" s="37">
        <f>SUM(BK395:BK453)</f>
        <v>0</v>
      </c>
    </row>
    <row r="395" spans="2:65" s="1" customFormat="1" ht="24.2" customHeight="1">
      <c r="B395" s="38"/>
      <c r="C395" s="195" t="s">
        <v>481</v>
      </c>
      <c r="D395" s="195" t="s">
        <v>200</v>
      </c>
      <c r="E395" s="196" t="s">
        <v>482</v>
      </c>
      <c r="F395" s="192" t="s">
        <v>483</v>
      </c>
      <c r="G395" s="197" t="s">
        <v>203</v>
      </c>
      <c r="H395" s="198">
        <v>630</v>
      </c>
      <c r="I395" s="161"/>
      <c r="J395" s="191">
        <f>ROUND(I395*H395,2)</f>
        <v>0</v>
      </c>
      <c r="K395" s="192" t="s">
        <v>204</v>
      </c>
      <c r="L395" s="14"/>
      <c r="M395" s="39" t="s">
        <v>1</v>
      </c>
      <c r="N395" s="40" t="s">
        <v>51</v>
      </c>
      <c r="O395" s="41">
        <v>0.10299999999999999</v>
      </c>
      <c r="P395" s="41">
        <f>O395*H395</f>
        <v>64.89</v>
      </c>
      <c r="Q395" s="41">
        <v>0</v>
      </c>
      <c r="R395" s="41">
        <f>Q395*H395</f>
        <v>0</v>
      </c>
      <c r="S395" s="41">
        <v>0</v>
      </c>
      <c r="T395" s="42">
        <f>S395*H395</f>
        <v>0</v>
      </c>
      <c r="AR395" s="43" t="s">
        <v>205</v>
      </c>
      <c r="AT395" s="43" t="s">
        <v>200</v>
      </c>
      <c r="AU395" s="43" t="s">
        <v>95</v>
      </c>
      <c r="AY395" s="11" t="s">
        <v>198</v>
      </c>
      <c r="BE395" s="44">
        <f>IF(N395="základní",J395,0)</f>
        <v>0</v>
      </c>
      <c r="BF395" s="44">
        <f>IF(N395="snížená",J395,0)</f>
        <v>0</v>
      </c>
      <c r="BG395" s="44">
        <f>IF(N395="zákl. přenesená",J395,0)</f>
        <v>0</v>
      </c>
      <c r="BH395" s="44">
        <f>IF(N395="sníž. přenesená",J395,0)</f>
        <v>0</v>
      </c>
      <c r="BI395" s="44">
        <f>IF(N395="nulová",J395,0)</f>
        <v>0</v>
      </c>
      <c r="BJ395" s="11" t="s">
        <v>93</v>
      </c>
      <c r="BK395" s="44">
        <f>ROUND(I395*H395,2)</f>
        <v>0</v>
      </c>
      <c r="BL395" s="11" t="s">
        <v>205</v>
      </c>
      <c r="BM395" s="43" t="s">
        <v>484</v>
      </c>
    </row>
    <row r="396" spans="2:65" s="7" customFormat="1">
      <c r="B396" s="45"/>
      <c r="D396" s="199" t="s">
        <v>207</v>
      </c>
      <c r="E396" s="46" t="s">
        <v>1</v>
      </c>
      <c r="F396" s="200" t="s">
        <v>485</v>
      </c>
      <c r="H396" s="46" t="s">
        <v>1</v>
      </c>
      <c r="L396" s="45"/>
      <c r="M396" s="47"/>
      <c r="T396" s="48"/>
      <c r="AT396" s="46" t="s">
        <v>207</v>
      </c>
      <c r="AU396" s="46" t="s">
        <v>95</v>
      </c>
      <c r="AV396" s="7" t="s">
        <v>93</v>
      </c>
      <c r="AW396" s="7" t="s">
        <v>39</v>
      </c>
      <c r="AX396" s="7" t="s">
        <v>86</v>
      </c>
      <c r="AY396" s="46" t="s">
        <v>198</v>
      </c>
    </row>
    <row r="397" spans="2:65" s="7" customFormat="1">
      <c r="B397" s="45"/>
      <c r="D397" s="199" t="s">
        <v>207</v>
      </c>
      <c r="E397" s="46" t="s">
        <v>1</v>
      </c>
      <c r="F397" s="200" t="s">
        <v>486</v>
      </c>
      <c r="H397" s="46" t="s">
        <v>1</v>
      </c>
      <c r="L397" s="45"/>
      <c r="M397" s="47"/>
      <c r="T397" s="48"/>
      <c r="AT397" s="46" t="s">
        <v>207</v>
      </c>
      <c r="AU397" s="46" t="s">
        <v>95</v>
      </c>
      <c r="AV397" s="7" t="s">
        <v>93</v>
      </c>
      <c r="AW397" s="7" t="s">
        <v>39</v>
      </c>
      <c r="AX397" s="7" t="s">
        <v>86</v>
      </c>
      <c r="AY397" s="46" t="s">
        <v>198</v>
      </c>
    </row>
    <row r="398" spans="2:65" s="9" customFormat="1">
      <c r="B398" s="53"/>
      <c r="D398" s="199" t="s">
        <v>207</v>
      </c>
      <c r="E398" s="54" t="s">
        <v>1</v>
      </c>
      <c r="F398" s="203" t="s">
        <v>162</v>
      </c>
      <c r="H398" s="204">
        <v>630</v>
      </c>
      <c r="L398" s="53"/>
      <c r="M398" s="55"/>
      <c r="T398" s="56"/>
      <c r="AT398" s="54" t="s">
        <v>207</v>
      </c>
      <c r="AU398" s="54" t="s">
        <v>95</v>
      </c>
      <c r="AV398" s="9" t="s">
        <v>95</v>
      </c>
      <c r="AW398" s="9" t="s">
        <v>39</v>
      </c>
      <c r="AX398" s="9" t="s">
        <v>93</v>
      </c>
      <c r="AY398" s="54" t="s">
        <v>198</v>
      </c>
    </row>
    <row r="399" spans="2:65" s="1" customFormat="1" ht="16.5" customHeight="1">
      <c r="B399" s="38"/>
      <c r="C399" s="195" t="s">
        <v>487</v>
      </c>
      <c r="D399" s="195" t="s">
        <v>200</v>
      </c>
      <c r="E399" s="196" t="s">
        <v>488</v>
      </c>
      <c r="F399" s="192" t="s">
        <v>489</v>
      </c>
      <c r="G399" s="197" t="s">
        <v>203</v>
      </c>
      <c r="H399" s="198">
        <v>630</v>
      </c>
      <c r="I399" s="161"/>
      <c r="J399" s="191">
        <f>ROUND(I399*H399,2)</f>
        <v>0</v>
      </c>
      <c r="K399" s="192" t="s">
        <v>204</v>
      </c>
      <c r="L399" s="14"/>
      <c r="M399" s="39" t="s">
        <v>1</v>
      </c>
      <c r="N399" s="40" t="s">
        <v>51</v>
      </c>
      <c r="O399" s="41">
        <v>8.6999999999999994E-2</v>
      </c>
      <c r="P399" s="41">
        <f>O399*H399</f>
        <v>54.809999999999995</v>
      </c>
      <c r="Q399" s="41">
        <v>0</v>
      </c>
      <c r="R399" s="41">
        <f>Q399*H399</f>
        <v>0</v>
      </c>
      <c r="S399" s="41">
        <v>0</v>
      </c>
      <c r="T399" s="42">
        <f>S399*H399</f>
        <v>0</v>
      </c>
      <c r="AR399" s="43" t="s">
        <v>205</v>
      </c>
      <c r="AT399" s="43" t="s">
        <v>200</v>
      </c>
      <c r="AU399" s="43" t="s">
        <v>95</v>
      </c>
      <c r="AY399" s="11" t="s">
        <v>198</v>
      </c>
      <c r="BE399" s="44">
        <f>IF(N399="základní",J399,0)</f>
        <v>0</v>
      </c>
      <c r="BF399" s="44">
        <f>IF(N399="snížená",J399,0)</f>
        <v>0</v>
      </c>
      <c r="BG399" s="44">
        <f>IF(N399="zákl. přenesená",J399,0)</f>
        <v>0</v>
      </c>
      <c r="BH399" s="44">
        <f>IF(N399="sníž. přenesená",J399,0)</f>
        <v>0</v>
      </c>
      <c r="BI399" s="44">
        <f>IF(N399="nulová",J399,0)</f>
        <v>0</v>
      </c>
      <c r="BJ399" s="11" t="s">
        <v>93</v>
      </c>
      <c r="BK399" s="44">
        <f>ROUND(I399*H399,2)</f>
        <v>0</v>
      </c>
      <c r="BL399" s="11" t="s">
        <v>205</v>
      </c>
      <c r="BM399" s="43" t="s">
        <v>490</v>
      </c>
    </row>
    <row r="400" spans="2:65" s="7" customFormat="1">
      <c r="B400" s="45"/>
      <c r="D400" s="199" t="s">
        <v>207</v>
      </c>
      <c r="E400" s="46" t="s">
        <v>1</v>
      </c>
      <c r="F400" s="200" t="s">
        <v>491</v>
      </c>
      <c r="H400" s="46" t="s">
        <v>1</v>
      </c>
      <c r="L400" s="45"/>
      <c r="M400" s="47"/>
      <c r="T400" s="48"/>
      <c r="AT400" s="46" t="s">
        <v>207</v>
      </c>
      <c r="AU400" s="46" t="s">
        <v>95</v>
      </c>
      <c r="AV400" s="7" t="s">
        <v>93</v>
      </c>
      <c r="AW400" s="7" t="s">
        <v>39</v>
      </c>
      <c r="AX400" s="7" t="s">
        <v>86</v>
      </c>
      <c r="AY400" s="46" t="s">
        <v>198</v>
      </c>
    </row>
    <row r="401" spans="2:65" s="7" customFormat="1">
      <c r="B401" s="45"/>
      <c r="D401" s="199" t="s">
        <v>207</v>
      </c>
      <c r="E401" s="46" t="s">
        <v>1</v>
      </c>
      <c r="F401" s="200" t="s">
        <v>486</v>
      </c>
      <c r="H401" s="46" t="s">
        <v>1</v>
      </c>
      <c r="L401" s="45"/>
      <c r="M401" s="47"/>
      <c r="T401" s="48"/>
      <c r="AT401" s="46" t="s">
        <v>207</v>
      </c>
      <c r="AU401" s="46" t="s">
        <v>95</v>
      </c>
      <c r="AV401" s="7" t="s">
        <v>93</v>
      </c>
      <c r="AW401" s="7" t="s">
        <v>39</v>
      </c>
      <c r="AX401" s="7" t="s">
        <v>86</v>
      </c>
      <c r="AY401" s="46" t="s">
        <v>198</v>
      </c>
    </row>
    <row r="402" spans="2:65" s="9" customFormat="1">
      <c r="B402" s="53"/>
      <c r="D402" s="199" t="s">
        <v>207</v>
      </c>
      <c r="E402" s="54" t="s">
        <v>162</v>
      </c>
      <c r="F402" s="203" t="s">
        <v>492</v>
      </c>
      <c r="H402" s="204">
        <v>630</v>
      </c>
      <c r="L402" s="53"/>
      <c r="M402" s="55"/>
      <c r="T402" s="56"/>
      <c r="AT402" s="54" t="s">
        <v>207</v>
      </c>
      <c r="AU402" s="54" t="s">
        <v>95</v>
      </c>
      <c r="AV402" s="9" t="s">
        <v>95</v>
      </c>
      <c r="AW402" s="9" t="s">
        <v>39</v>
      </c>
      <c r="AX402" s="9" t="s">
        <v>86</v>
      </c>
      <c r="AY402" s="54" t="s">
        <v>198</v>
      </c>
    </row>
    <row r="403" spans="2:65" s="10" customFormat="1">
      <c r="B403" s="57"/>
      <c r="D403" s="199" t="s">
        <v>207</v>
      </c>
      <c r="E403" s="58" t="s">
        <v>1</v>
      </c>
      <c r="F403" s="205" t="s">
        <v>220</v>
      </c>
      <c r="H403" s="206">
        <v>630</v>
      </c>
      <c r="L403" s="57"/>
      <c r="M403" s="59"/>
      <c r="T403" s="60"/>
      <c r="AT403" s="58" t="s">
        <v>207</v>
      </c>
      <c r="AU403" s="58" t="s">
        <v>95</v>
      </c>
      <c r="AV403" s="10" t="s">
        <v>205</v>
      </c>
      <c r="AW403" s="10" t="s">
        <v>39</v>
      </c>
      <c r="AX403" s="10" t="s">
        <v>93</v>
      </c>
      <c r="AY403" s="58" t="s">
        <v>198</v>
      </c>
    </row>
    <row r="404" spans="2:65" s="1" customFormat="1" ht="16.5" customHeight="1">
      <c r="B404" s="38"/>
      <c r="C404" s="207" t="s">
        <v>493</v>
      </c>
      <c r="D404" s="207" t="s">
        <v>494</v>
      </c>
      <c r="E404" s="208" t="s">
        <v>495</v>
      </c>
      <c r="F404" s="194" t="s">
        <v>496</v>
      </c>
      <c r="G404" s="209" t="s">
        <v>497</v>
      </c>
      <c r="H404" s="210">
        <v>19.466999999999999</v>
      </c>
      <c r="I404" s="162"/>
      <c r="J404" s="193">
        <f>ROUND(I404*H404,2)</f>
        <v>0</v>
      </c>
      <c r="K404" s="194" t="s">
        <v>204</v>
      </c>
      <c r="L404" s="61"/>
      <c r="M404" s="62" t="s">
        <v>1</v>
      </c>
      <c r="N404" s="63" t="s">
        <v>51</v>
      </c>
      <c r="O404" s="41">
        <v>0</v>
      </c>
      <c r="P404" s="41">
        <f>O404*H404</f>
        <v>0</v>
      </c>
      <c r="Q404" s="41">
        <v>1E-3</v>
      </c>
      <c r="R404" s="41">
        <f>Q404*H404</f>
        <v>1.9466999999999998E-2</v>
      </c>
      <c r="S404" s="41">
        <v>0</v>
      </c>
      <c r="T404" s="42">
        <f>S404*H404</f>
        <v>0</v>
      </c>
      <c r="AR404" s="43" t="s">
        <v>260</v>
      </c>
      <c r="AT404" s="43" t="s">
        <v>494</v>
      </c>
      <c r="AU404" s="43" t="s">
        <v>95</v>
      </c>
      <c r="AY404" s="11" t="s">
        <v>198</v>
      </c>
      <c r="BE404" s="44">
        <f>IF(N404="základní",J404,0)</f>
        <v>0</v>
      </c>
      <c r="BF404" s="44">
        <f>IF(N404="snížená",J404,0)</f>
        <v>0</v>
      </c>
      <c r="BG404" s="44">
        <f>IF(N404="zákl. přenesená",J404,0)</f>
        <v>0</v>
      </c>
      <c r="BH404" s="44">
        <f>IF(N404="sníž. přenesená",J404,0)</f>
        <v>0</v>
      </c>
      <c r="BI404" s="44">
        <f>IF(N404="nulová",J404,0)</f>
        <v>0</v>
      </c>
      <c r="BJ404" s="11" t="s">
        <v>93</v>
      </c>
      <c r="BK404" s="44">
        <f>ROUND(I404*H404,2)</f>
        <v>0</v>
      </c>
      <c r="BL404" s="11" t="s">
        <v>205</v>
      </c>
      <c r="BM404" s="43" t="s">
        <v>498</v>
      </c>
    </row>
    <row r="405" spans="2:65" s="9" customFormat="1">
      <c r="B405" s="53"/>
      <c r="D405" s="199" t="s">
        <v>207</v>
      </c>
      <c r="E405" s="54" t="s">
        <v>1</v>
      </c>
      <c r="F405" s="203" t="s">
        <v>499</v>
      </c>
      <c r="H405" s="204">
        <v>19.466999999999999</v>
      </c>
      <c r="L405" s="53"/>
      <c r="M405" s="55"/>
      <c r="T405" s="56"/>
      <c r="AT405" s="54" t="s">
        <v>207</v>
      </c>
      <c r="AU405" s="54" t="s">
        <v>95</v>
      </c>
      <c r="AV405" s="9" t="s">
        <v>95</v>
      </c>
      <c r="AW405" s="9" t="s">
        <v>39</v>
      </c>
      <c r="AX405" s="9" t="s">
        <v>93</v>
      </c>
      <c r="AY405" s="54" t="s">
        <v>198</v>
      </c>
    </row>
    <row r="406" spans="2:65" s="1" customFormat="1" ht="16.5" customHeight="1">
      <c r="B406" s="38"/>
      <c r="C406" s="195" t="s">
        <v>500</v>
      </c>
      <c r="D406" s="195" t="s">
        <v>200</v>
      </c>
      <c r="E406" s="196" t="s">
        <v>501</v>
      </c>
      <c r="F406" s="192" t="s">
        <v>502</v>
      </c>
      <c r="G406" s="197" t="s">
        <v>203</v>
      </c>
      <c r="H406" s="198">
        <v>630</v>
      </c>
      <c r="I406" s="161"/>
      <c r="J406" s="191">
        <f>ROUND(I406*H406,2)</f>
        <v>0</v>
      </c>
      <c r="K406" s="192" t="s">
        <v>204</v>
      </c>
      <c r="L406" s="14"/>
      <c r="M406" s="39" t="s">
        <v>1</v>
      </c>
      <c r="N406" s="40" t="s">
        <v>51</v>
      </c>
      <c r="O406" s="41">
        <v>3.5999999999999997E-2</v>
      </c>
      <c r="P406" s="41">
        <f>O406*H406</f>
        <v>22.68</v>
      </c>
      <c r="Q406" s="41">
        <v>0</v>
      </c>
      <c r="R406" s="41">
        <f>Q406*H406</f>
        <v>0</v>
      </c>
      <c r="S406" s="41">
        <v>0</v>
      </c>
      <c r="T406" s="42">
        <f>S406*H406</f>
        <v>0</v>
      </c>
      <c r="AR406" s="43" t="s">
        <v>205</v>
      </c>
      <c r="AT406" s="43" t="s">
        <v>200</v>
      </c>
      <c r="AU406" s="43" t="s">
        <v>95</v>
      </c>
      <c r="AY406" s="11" t="s">
        <v>198</v>
      </c>
      <c r="BE406" s="44">
        <f>IF(N406="základní",J406,0)</f>
        <v>0</v>
      </c>
      <c r="BF406" s="44">
        <f>IF(N406="snížená",J406,0)</f>
        <v>0</v>
      </c>
      <c r="BG406" s="44">
        <f>IF(N406="zákl. přenesená",J406,0)</f>
        <v>0</v>
      </c>
      <c r="BH406" s="44">
        <f>IF(N406="sníž. přenesená",J406,0)</f>
        <v>0</v>
      </c>
      <c r="BI406" s="44">
        <f>IF(N406="nulová",J406,0)</f>
        <v>0</v>
      </c>
      <c r="BJ406" s="11" t="s">
        <v>93</v>
      </c>
      <c r="BK406" s="44">
        <f>ROUND(I406*H406,2)</f>
        <v>0</v>
      </c>
      <c r="BL406" s="11" t="s">
        <v>205</v>
      </c>
      <c r="BM406" s="43" t="s">
        <v>503</v>
      </c>
    </row>
    <row r="407" spans="2:65" s="7" customFormat="1">
      <c r="B407" s="45"/>
      <c r="D407" s="199" t="s">
        <v>207</v>
      </c>
      <c r="E407" s="46" t="s">
        <v>1</v>
      </c>
      <c r="F407" s="200" t="s">
        <v>504</v>
      </c>
      <c r="H407" s="46" t="s">
        <v>1</v>
      </c>
      <c r="L407" s="45"/>
      <c r="M407" s="47"/>
      <c r="T407" s="48"/>
      <c r="AT407" s="46" t="s">
        <v>207</v>
      </c>
      <c r="AU407" s="46" t="s">
        <v>95</v>
      </c>
      <c r="AV407" s="7" t="s">
        <v>93</v>
      </c>
      <c r="AW407" s="7" t="s">
        <v>39</v>
      </c>
      <c r="AX407" s="7" t="s">
        <v>86</v>
      </c>
      <c r="AY407" s="46" t="s">
        <v>198</v>
      </c>
    </row>
    <row r="408" spans="2:65" s="7" customFormat="1">
      <c r="B408" s="45"/>
      <c r="D408" s="199" t="s">
        <v>207</v>
      </c>
      <c r="E408" s="46" t="s">
        <v>1</v>
      </c>
      <c r="F408" s="200" t="s">
        <v>505</v>
      </c>
      <c r="H408" s="46" t="s">
        <v>1</v>
      </c>
      <c r="L408" s="45"/>
      <c r="M408" s="47"/>
      <c r="T408" s="48"/>
      <c r="AT408" s="46" t="s">
        <v>207</v>
      </c>
      <c r="AU408" s="46" t="s">
        <v>95</v>
      </c>
      <c r="AV408" s="7" t="s">
        <v>93</v>
      </c>
      <c r="AW408" s="7" t="s">
        <v>39</v>
      </c>
      <c r="AX408" s="7" t="s">
        <v>86</v>
      </c>
      <c r="AY408" s="46" t="s">
        <v>198</v>
      </c>
    </row>
    <row r="409" spans="2:65" s="7" customFormat="1">
      <c r="B409" s="45"/>
      <c r="D409" s="199" t="s">
        <v>207</v>
      </c>
      <c r="E409" s="46" t="s">
        <v>1</v>
      </c>
      <c r="F409" s="200" t="s">
        <v>486</v>
      </c>
      <c r="H409" s="46" t="s">
        <v>1</v>
      </c>
      <c r="L409" s="45"/>
      <c r="M409" s="47"/>
      <c r="T409" s="48"/>
      <c r="AT409" s="46" t="s">
        <v>207</v>
      </c>
      <c r="AU409" s="46" t="s">
        <v>95</v>
      </c>
      <c r="AV409" s="7" t="s">
        <v>93</v>
      </c>
      <c r="AW409" s="7" t="s">
        <v>39</v>
      </c>
      <c r="AX409" s="7" t="s">
        <v>86</v>
      </c>
      <c r="AY409" s="46" t="s">
        <v>198</v>
      </c>
    </row>
    <row r="410" spans="2:65" s="9" customFormat="1">
      <c r="B410" s="53"/>
      <c r="D410" s="199" t="s">
        <v>207</v>
      </c>
      <c r="E410" s="54" t="s">
        <v>1</v>
      </c>
      <c r="F410" s="203" t="s">
        <v>162</v>
      </c>
      <c r="H410" s="204">
        <v>630</v>
      </c>
      <c r="L410" s="53"/>
      <c r="M410" s="55"/>
      <c r="T410" s="56"/>
      <c r="AT410" s="54" t="s">
        <v>207</v>
      </c>
      <c r="AU410" s="54" t="s">
        <v>95</v>
      </c>
      <c r="AV410" s="9" t="s">
        <v>95</v>
      </c>
      <c r="AW410" s="9" t="s">
        <v>39</v>
      </c>
      <c r="AX410" s="9" t="s">
        <v>93</v>
      </c>
      <c r="AY410" s="54" t="s">
        <v>198</v>
      </c>
    </row>
    <row r="411" spans="2:65" s="1" customFormat="1" ht="16.5" customHeight="1">
      <c r="B411" s="38"/>
      <c r="C411" s="207" t="s">
        <v>506</v>
      </c>
      <c r="D411" s="207" t="s">
        <v>494</v>
      </c>
      <c r="E411" s="208" t="s">
        <v>507</v>
      </c>
      <c r="F411" s="194" t="s">
        <v>508</v>
      </c>
      <c r="G411" s="209" t="s">
        <v>453</v>
      </c>
      <c r="H411" s="210">
        <v>155.73599999999999</v>
      </c>
      <c r="I411" s="162"/>
      <c r="J411" s="193">
        <f>ROUND(I411*H411,2)</f>
        <v>0</v>
      </c>
      <c r="K411" s="194" t="s">
        <v>204</v>
      </c>
      <c r="L411" s="61"/>
      <c r="M411" s="62" t="s">
        <v>1</v>
      </c>
      <c r="N411" s="63" t="s">
        <v>51</v>
      </c>
      <c r="O411" s="41">
        <v>0</v>
      </c>
      <c r="P411" s="41">
        <f>O411*H411</f>
        <v>0</v>
      </c>
      <c r="Q411" s="41">
        <v>0</v>
      </c>
      <c r="R411" s="41">
        <f>Q411*H411</f>
        <v>0</v>
      </c>
      <c r="S411" s="41">
        <v>0</v>
      </c>
      <c r="T411" s="42">
        <f>S411*H411</f>
        <v>0</v>
      </c>
      <c r="AR411" s="43" t="s">
        <v>260</v>
      </c>
      <c r="AT411" s="43" t="s">
        <v>494</v>
      </c>
      <c r="AU411" s="43" t="s">
        <v>95</v>
      </c>
      <c r="AY411" s="11" t="s">
        <v>198</v>
      </c>
      <c r="BE411" s="44">
        <f>IF(N411="základní",J411,0)</f>
        <v>0</v>
      </c>
      <c r="BF411" s="44">
        <f>IF(N411="snížená",J411,0)</f>
        <v>0</v>
      </c>
      <c r="BG411" s="44">
        <f>IF(N411="zákl. přenesená",J411,0)</f>
        <v>0</v>
      </c>
      <c r="BH411" s="44">
        <f>IF(N411="sníž. přenesená",J411,0)</f>
        <v>0</v>
      </c>
      <c r="BI411" s="44">
        <f>IF(N411="nulová",J411,0)</f>
        <v>0</v>
      </c>
      <c r="BJ411" s="11" t="s">
        <v>93</v>
      </c>
      <c r="BK411" s="44">
        <f>ROUND(I411*H411,2)</f>
        <v>0</v>
      </c>
      <c r="BL411" s="11" t="s">
        <v>205</v>
      </c>
      <c r="BM411" s="43" t="s">
        <v>509</v>
      </c>
    </row>
    <row r="412" spans="2:65" s="7" customFormat="1">
      <c r="B412" s="45"/>
      <c r="D412" s="199" t="s">
        <v>207</v>
      </c>
      <c r="E412" s="46" t="s">
        <v>1</v>
      </c>
      <c r="F412" s="200" t="s">
        <v>510</v>
      </c>
      <c r="H412" s="46" t="s">
        <v>1</v>
      </c>
      <c r="L412" s="45"/>
      <c r="M412" s="47"/>
      <c r="T412" s="48"/>
      <c r="AT412" s="46" t="s">
        <v>207</v>
      </c>
      <c r="AU412" s="46" t="s">
        <v>95</v>
      </c>
      <c r="AV412" s="7" t="s">
        <v>93</v>
      </c>
      <c r="AW412" s="7" t="s">
        <v>39</v>
      </c>
      <c r="AX412" s="7" t="s">
        <v>86</v>
      </c>
      <c r="AY412" s="46" t="s">
        <v>198</v>
      </c>
    </row>
    <row r="413" spans="2:65" s="7" customFormat="1">
      <c r="B413" s="45"/>
      <c r="D413" s="199" t="s">
        <v>207</v>
      </c>
      <c r="E413" s="46" t="s">
        <v>1</v>
      </c>
      <c r="F413" s="200" t="s">
        <v>511</v>
      </c>
      <c r="H413" s="46" t="s">
        <v>1</v>
      </c>
      <c r="L413" s="45"/>
      <c r="M413" s="47"/>
      <c r="T413" s="48"/>
      <c r="AT413" s="46" t="s">
        <v>207</v>
      </c>
      <c r="AU413" s="46" t="s">
        <v>95</v>
      </c>
      <c r="AV413" s="7" t="s">
        <v>93</v>
      </c>
      <c r="AW413" s="7" t="s">
        <v>39</v>
      </c>
      <c r="AX413" s="7" t="s">
        <v>86</v>
      </c>
      <c r="AY413" s="46" t="s">
        <v>198</v>
      </c>
    </row>
    <row r="414" spans="2:65" s="9" customFormat="1">
      <c r="B414" s="53"/>
      <c r="D414" s="199" t="s">
        <v>207</v>
      </c>
      <c r="E414" s="54" t="s">
        <v>1</v>
      </c>
      <c r="F414" s="203" t="s">
        <v>512</v>
      </c>
      <c r="H414" s="204">
        <v>155.73599999999999</v>
      </c>
      <c r="L414" s="53"/>
      <c r="M414" s="55"/>
      <c r="T414" s="56"/>
      <c r="AT414" s="54" t="s">
        <v>207</v>
      </c>
      <c r="AU414" s="54" t="s">
        <v>95</v>
      </c>
      <c r="AV414" s="9" t="s">
        <v>95</v>
      </c>
      <c r="AW414" s="9" t="s">
        <v>39</v>
      </c>
      <c r="AX414" s="9" t="s">
        <v>93</v>
      </c>
      <c r="AY414" s="54" t="s">
        <v>198</v>
      </c>
    </row>
    <row r="415" spans="2:65" s="1" customFormat="1" ht="16.5" customHeight="1">
      <c r="B415" s="38"/>
      <c r="C415" s="195" t="s">
        <v>513</v>
      </c>
      <c r="D415" s="195" t="s">
        <v>200</v>
      </c>
      <c r="E415" s="196" t="s">
        <v>514</v>
      </c>
      <c r="F415" s="192" t="s">
        <v>515</v>
      </c>
      <c r="G415" s="197" t="s">
        <v>203</v>
      </c>
      <c r="H415" s="198">
        <v>630</v>
      </c>
      <c r="I415" s="161"/>
      <c r="J415" s="191">
        <f>ROUND(I415*H415,2)</f>
        <v>0</v>
      </c>
      <c r="K415" s="192" t="s">
        <v>204</v>
      </c>
      <c r="L415" s="14"/>
      <c r="M415" s="39" t="s">
        <v>1</v>
      </c>
      <c r="N415" s="40" t="s">
        <v>51</v>
      </c>
      <c r="O415" s="41">
        <v>0.08</v>
      </c>
      <c r="P415" s="41">
        <f>O415*H415</f>
        <v>50.4</v>
      </c>
      <c r="Q415" s="41">
        <v>0</v>
      </c>
      <c r="R415" s="41">
        <f>Q415*H415</f>
        <v>0</v>
      </c>
      <c r="S415" s="41">
        <v>0</v>
      </c>
      <c r="T415" s="42">
        <f>S415*H415</f>
        <v>0</v>
      </c>
      <c r="AR415" s="43" t="s">
        <v>205</v>
      </c>
      <c r="AT415" s="43" t="s">
        <v>200</v>
      </c>
      <c r="AU415" s="43" t="s">
        <v>95</v>
      </c>
      <c r="AY415" s="11" t="s">
        <v>198</v>
      </c>
      <c r="BE415" s="44">
        <f>IF(N415="základní",J415,0)</f>
        <v>0</v>
      </c>
      <c r="BF415" s="44">
        <f>IF(N415="snížená",J415,0)</f>
        <v>0</v>
      </c>
      <c r="BG415" s="44">
        <f>IF(N415="zákl. přenesená",J415,0)</f>
        <v>0</v>
      </c>
      <c r="BH415" s="44">
        <f>IF(N415="sníž. přenesená",J415,0)</f>
        <v>0</v>
      </c>
      <c r="BI415" s="44">
        <f>IF(N415="nulová",J415,0)</f>
        <v>0</v>
      </c>
      <c r="BJ415" s="11" t="s">
        <v>93</v>
      </c>
      <c r="BK415" s="44">
        <f>ROUND(I415*H415,2)</f>
        <v>0</v>
      </c>
      <c r="BL415" s="11" t="s">
        <v>205</v>
      </c>
      <c r="BM415" s="43" t="s">
        <v>516</v>
      </c>
    </row>
    <row r="416" spans="2:65" s="9" customFormat="1">
      <c r="B416" s="53"/>
      <c r="D416" s="199" t="s">
        <v>207</v>
      </c>
      <c r="E416" s="54" t="s">
        <v>1</v>
      </c>
      <c r="F416" s="203" t="s">
        <v>517</v>
      </c>
      <c r="H416" s="204">
        <v>630</v>
      </c>
      <c r="L416" s="53"/>
      <c r="M416" s="55"/>
      <c r="T416" s="56"/>
      <c r="AT416" s="54" t="s">
        <v>207</v>
      </c>
      <c r="AU416" s="54" t="s">
        <v>95</v>
      </c>
      <c r="AV416" s="9" t="s">
        <v>95</v>
      </c>
      <c r="AW416" s="9" t="s">
        <v>39</v>
      </c>
      <c r="AX416" s="9" t="s">
        <v>93</v>
      </c>
      <c r="AY416" s="54" t="s">
        <v>198</v>
      </c>
    </row>
    <row r="417" spans="2:65" s="1" customFormat="1" ht="16.5" customHeight="1">
      <c r="B417" s="38"/>
      <c r="C417" s="195" t="s">
        <v>518</v>
      </c>
      <c r="D417" s="195" t="s">
        <v>200</v>
      </c>
      <c r="E417" s="196" t="s">
        <v>519</v>
      </c>
      <c r="F417" s="192" t="s">
        <v>520</v>
      </c>
      <c r="G417" s="197" t="s">
        <v>203</v>
      </c>
      <c r="H417" s="198">
        <v>630</v>
      </c>
      <c r="I417" s="161"/>
      <c r="J417" s="191">
        <f>ROUND(I417*H417,2)</f>
        <v>0</v>
      </c>
      <c r="K417" s="192" t="s">
        <v>204</v>
      </c>
      <c r="L417" s="14"/>
      <c r="M417" s="39" t="s">
        <v>1</v>
      </c>
      <c r="N417" s="40" t="s">
        <v>51</v>
      </c>
      <c r="O417" s="41">
        <v>4.0000000000000001E-3</v>
      </c>
      <c r="P417" s="41">
        <f>O417*H417</f>
        <v>2.52</v>
      </c>
      <c r="Q417" s="41">
        <v>0</v>
      </c>
      <c r="R417" s="41">
        <f>Q417*H417</f>
        <v>0</v>
      </c>
      <c r="S417" s="41">
        <v>0</v>
      </c>
      <c r="T417" s="42">
        <f>S417*H417</f>
        <v>0</v>
      </c>
      <c r="AR417" s="43" t="s">
        <v>205</v>
      </c>
      <c r="AT417" s="43" t="s">
        <v>200</v>
      </c>
      <c r="AU417" s="43" t="s">
        <v>95</v>
      </c>
      <c r="AY417" s="11" t="s">
        <v>198</v>
      </c>
      <c r="BE417" s="44">
        <f>IF(N417="základní",J417,0)</f>
        <v>0</v>
      </c>
      <c r="BF417" s="44">
        <f>IF(N417="snížená",J417,0)</f>
        <v>0</v>
      </c>
      <c r="BG417" s="44">
        <f>IF(N417="zákl. přenesená",J417,0)</f>
        <v>0</v>
      </c>
      <c r="BH417" s="44">
        <f>IF(N417="sníž. přenesená",J417,0)</f>
        <v>0</v>
      </c>
      <c r="BI417" s="44">
        <f>IF(N417="nulová",J417,0)</f>
        <v>0</v>
      </c>
      <c r="BJ417" s="11" t="s">
        <v>93</v>
      </c>
      <c r="BK417" s="44">
        <f>ROUND(I417*H417,2)</f>
        <v>0</v>
      </c>
      <c r="BL417" s="11" t="s">
        <v>205</v>
      </c>
      <c r="BM417" s="43" t="s">
        <v>521</v>
      </c>
    </row>
    <row r="418" spans="2:65" s="9" customFormat="1">
      <c r="B418" s="53"/>
      <c r="D418" s="199" t="s">
        <v>207</v>
      </c>
      <c r="E418" s="54" t="s">
        <v>1</v>
      </c>
      <c r="F418" s="203" t="s">
        <v>162</v>
      </c>
      <c r="H418" s="204">
        <v>630</v>
      </c>
      <c r="L418" s="53"/>
      <c r="M418" s="55"/>
      <c r="T418" s="56"/>
      <c r="AT418" s="54" t="s">
        <v>207</v>
      </c>
      <c r="AU418" s="54" t="s">
        <v>95</v>
      </c>
      <c r="AV418" s="9" t="s">
        <v>95</v>
      </c>
      <c r="AW418" s="9" t="s">
        <v>39</v>
      </c>
      <c r="AX418" s="9" t="s">
        <v>93</v>
      </c>
      <c r="AY418" s="54" t="s">
        <v>198</v>
      </c>
    </row>
    <row r="419" spans="2:65" s="1" customFormat="1" ht="16.5" customHeight="1">
      <c r="B419" s="38"/>
      <c r="C419" s="195" t="s">
        <v>522</v>
      </c>
      <c r="D419" s="195" t="s">
        <v>200</v>
      </c>
      <c r="E419" s="196" t="s">
        <v>523</v>
      </c>
      <c r="F419" s="192" t="s">
        <v>524</v>
      </c>
      <c r="G419" s="197" t="s">
        <v>203</v>
      </c>
      <c r="H419" s="198">
        <v>630</v>
      </c>
      <c r="I419" s="161"/>
      <c r="J419" s="191">
        <f>ROUND(I419*H419,2)</f>
        <v>0</v>
      </c>
      <c r="K419" s="192" t="s">
        <v>204</v>
      </c>
      <c r="L419" s="14"/>
      <c r="M419" s="39" t="s">
        <v>1</v>
      </c>
      <c r="N419" s="40" t="s">
        <v>51</v>
      </c>
      <c r="O419" s="41">
        <v>2E-3</v>
      </c>
      <c r="P419" s="41">
        <f>O419*H419</f>
        <v>1.26</v>
      </c>
      <c r="Q419" s="41">
        <v>0</v>
      </c>
      <c r="R419" s="41">
        <f>Q419*H419</f>
        <v>0</v>
      </c>
      <c r="S419" s="41">
        <v>0</v>
      </c>
      <c r="T419" s="42">
        <f>S419*H419</f>
        <v>0</v>
      </c>
      <c r="AR419" s="43" t="s">
        <v>205</v>
      </c>
      <c r="AT419" s="43" t="s">
        <v>200</v>
      </c>
      <c r="AU419" s="43" t="s">
        <v>95</v>
      </c>
      <c r="AY419" s="11" t="s">
        <v>198</v>
      </c>
      <c r="BE419" s="44">
        <f>IF(N419="základní",J419,0)</f>
        <v>0</v>
      </c>
      <c r="BF419" s="44">
        <f>IF(N419="snížená",J419,0)</f>
        <v>0</v>
      </c>
      <c r="BG419" s="44">
        <f>IF(N419="zákl. přenesená",J419,0)</f>
        <v>0</v>
      </c>
      <c r="BH419" s="44">
        <f>IF(N419="sníž. přenesená",J419,0)</f>
        <v>0</v>
      </c>
      <c r="BI419" s="44">
        <f>IF(N419="nulová",J419,0)</f>
        <v>0</v>
      </c>
      <c r="BJ419" s="11" t="s">
        <v>93</v>
      </c>
      <c r="BK419" s="44">
        <f>ROUND(I419*H419,2)</f>
        <v>0</v>
      </c>
      <c r="BL419" s="11" t="s">
        <v>205</v>
      </c>
      <c r="BM419" s="43" t="s">
        <v>525</v>
      </c>
    </row>
    <row r="420" spans="2:65" s="9" customFormat="1">
      <c r="B420" s="53"/>
      <c r="D420" s="199" t="s">
        <v>207</v>
      </c>
      <c r="E420" s="54" t="s">
        <v>1</v>
      </c>
      <c r="F420" s="203" t="s">
        <v>162</v>
      </c>
      <c r="H420" s="204">
        <v>630</v>
      </c>
      <c r="L420" s="53"/>
      <c r="M420" s="55"/>
      <c r="T420" s="56"/>
      <c r="AT420" s="54" t="s">
        <v>207</v>
      </c>
      <c r="AU420" s="54" t="s">
        <v>95</v>
      </c>
      <c r="AV420" s="9" t="s">
        <v>95</v>
      </c>
      <c r="AW420" s="9" t="s">
        <v>39</v>
      </c>
      <c r="AX420" s="9" t="s">
        <v>93</v>
      </c>
      <c r="AY420" s="54" t="s">
        <v>198</v>
      </c>
    </row>
    <row r="421" spans="2:65" s="1" customFormat="1" ht="16.5" customHeight="1">
      <c r="B421" s="38"/>
      <c r="C421" s="195" t="s">
        <v>526</v>
      </c>
      <c r="D421" s="195" t="s">
        <v>200</v>
      </c>
      <c r="E421" s="196" t="s">
        <v>527</v>
      </c>
      <c r="F421" s="192" t="s">
        <v>528</v>
      </c>
      <c r="G421" s="197" t="s">
        <v>203</v>
      </c>
      <c r="H421" s="198">
        <v>630</v>
      </c>
      <c r="I421" s="161"/>
      <c r="J421" s="191">
        <f>ROUND(I421*H421,2)</f>
        <v>0</v>
      </c>
      <c r="K421" s="192" t="s">
        <v>204</v>
      </c>
      <c r="L421" s="14"/>
      <c r="M421" s="39" t="s">
        <v>1</v>
      </c>
      <c r="N421" s="40" t="s">
        <v>51</v>
      </c>
      <c r="O421" s="41">
        <v>0.02</v>
      </c>
      <c r="P421" s="41">
        <f>O421*H421</f>
        <v>12.6</v>
      </c>
      <c r="Q421" s="41">
        <v>0</v>
      </c>
      <c r="R421" s="41">
        <f>Q421*H421</f>
        <v>0</v>
      </c>
      <c r="S421" s="41">
        <v>0</v>
      </c>
      <c r="T421" s="42">
        <f>S421*H421</f>
        <v>0</v>
      </c>
      <c r="AR421" s="43" t="s">
        <v>205</v>
      </c>
      <c r="AT421" s="43" t="s">
        <v>200</v>
      </c>
      <c r="AU421" s="43" t="s">
        <v>95</v>
      </c>
      <c r="AY421" s="11" t="s">
        <v>198</v>
      </c>
      <c r="BE421" s="44">
        <f>IF(N421="základní",J421,0)</f>
        <v>0</v>
      </c>
      <c r="BF421" s="44">
        <f>IF(N421="snížená",J421,0)</f>
        <v>0</v>
      </c>
      <c r="BG421" s="44">
        <f>IF(N421="zákl. přenesená",J421,0)</f>
        <v>0</v>
      </c>
      <c r="BH421" s="44">
        <f>IF(N421="sníž. přenesená",J421,0)</f>
        <v>0</v>
      </c>
      <c r="BI421" s="44">
        <f>IF(N421="nulová",J421,0)</f>
        <v>0</v>
      </c>
      <c r="BJ421" s="11" t="s">
        <v>93</v>
      </c>
      <c r="BK421" s="44">
        <f>ROUND(I421*H421,2)</f>
        <v>0</v>
      </c>
      <c r="BL421" s="11" t="s">
        <v>205</v>
      </c>
      <c r="BM421" s="43" t="s">
        <v>529</v>
      </c>
    </row>
    <row r="422" spans="2:65" s="7" customFormat="1">
      <c r="B422" s="45"/>
      <c r="D422" s="199" t="s">
        <v>207</v>
      </c>
      <c r="E422" s="46" t="s">
        <v>1</v>
      </c>
      <c r="F422" s="200" t="s">
        <v>530</v>
      </c>
      <c r="H422" s="46" t="s">
        <v>1</v>
      </c>
      <c r="L422" s="45"/>
      <c r="M422" s="47"/>
      <c r="T422" s="48"/>
      <c r="AT422" s="46" t="s">
        <v>207</v>
      </c>
      <c r="AU422" s="46" t="s">
        <v>95</v>
      </c>
      <c r="AV422" s="7" t="s">
        <v>93</v>
      </c>
      <c r="AW422" s="7" t="s">
        <v>39</v>
      </c>
      <c r="AX422" s="7" t="s">
        <v>86</v>
      </c>
      <c r="AY422" s="46" t="s">
        <v>198</v>
      </c>
    </row>
    <row r="423" spans="2:65" s="9" customFormat="1">
      <c r="B423" s="53"/>
      <c r="D423" s="199" t="s">
        <v>207</v>
      </c>
      <c r="E423" s="54" t="s">
        <v>1</v>
      </c>
      <c r="F423" s="203" t="s">
        <v>162</v>
      </c>
      <c r="H423" s="204">
        <v>630</v>
      </c>
      <c r="L423" s="53"/>
      <c r="M423" s="55"/>
      <c r="T423" s="56"/>
      <c r="AT423" s="54" t="s">
        <v>207</v>
      </c>
      <c r="AU423" s="54" t="s">
        <v>95</v>
      </c>
      <c r="AV423" s="9" t="s">
        <v>95</v>
      </c>
      <c r="AW423" s="9" t="s">
        <v>39</v>
      </c>
      <c r="AX423" s="9" t="s">
        <v>93</v>
      </c>
      <c r="AY423" s="54" t="s">
        <v>198</v>
      </c>
    </row>
    <row r="424" spans="2:65" s="1" customFormat="1" ht="16.5" customHeight="1">
      <c r="B424" s="38"/>
      <c r="C424" s="195" t="s">
        <v>531</v>
      </c>
      <c r="D424" s="195" t="s">
        <v>200</v>
      </c>
      <c r="E424" s="196" t="s">
        <v>532</v>
      </c>
      <c r="F424" s="192" t="s">
        <v>533</v>
      </c>
      <c r="G424" s="197" t="s">
        <v>203</v>
      </c>
      <c r="H424" s="198">
        <v>630</v>
      </c>
      <c r="I424" s="161"/>
      <c r="J424" s="191">
        <f>ROUND(I424*H424,2)</f>
        <v>0</v>
      </c>
      <c r="K424" s="192" t="s">
        <v>204</v>
      </c>
      <c r="L424" s="14"/>
      <c r="M424" s="39" t="s">
        <v>1</v>
      </c>
      <c r="N424" s="40" t="s">
        <v>51</v>
      </c>
      <c r="O424" s="41">
        <v>1E-3</v>
      </c>
      <c r="P424" s="41">
        <f>O424*H424</f>
        <v>0.63</v>
      </c>
      <c r="Q424" s="41">
        <v>0</v>
      </c>
      <c r="R424" s="41">
        <f>Q424*H424</f>
        <v>0</v>
      </c>
      <c r="S424" s="41">
        <v>0</v>
      </c>
      <c r="T424" s="42">
        <f>S424*H424</f>
        <v>0</v>
      </c>
      <c r="AR424" s="43" t="s">
        <v>205</v>
      </c>
      <c r="AT424" s="43" t="s">
        <v>200</v>
      </c>
      <c r="AU424" s="43" t="s">
        <v>95</v>
      </c>
      <c r="AY424" s="11" t="s">
        <v>198</v>
      </c>
      <c r="BE424" s="44">
        <f>IF(N424="základní",J424,0)</f>
        <v>0</v>
      </c>
      <c r="BF424" s="44">
        <f>IF(N424="snížená",J424,0)</f>
        <v>0</v>
      </c>
      <c r="BG424" s="44">
        <f>IF(N424="zákl. přenesená",J424,0)</f>
        <v>0</v>
      </c>
      <c r="BH424" s="44">
        <f>IF(N424="sníž. přenesená",J424,0)</f>
        <v>0</v>
      </c>
      <c r="BI424" s="44">
        <f>IF(N424="nulová",J424,0)</f>
        <v>0</v>
      </c>
      <c r="BJ424" s="11" t="s">
        <v>93</v>
      </c>
      <c r="BK424" s="44">
        <f>ROUND(I424*H424,2)</f>
        <v>0</v>
      </c>
      <c r="BL424" s="11" t="s">
        <v>205</v>
      </c>
      <c r="BM424" s="43" t="s">
        <v>534</v>
      </c>
    </row>
    <row r="425" spans="2:65" s="9" customFormat="1">
      <c r="B425" s="53"/>
      <c r="D425" s="199" t="s">
        <v>207</v>
      </c>
      <c r="E425" s="54" t="s">
        <v>1</v>
      </c>
      <c r="F425" s="203" t="s">
        <v>162</v>
      </c>
      <c r="H425" s="204">
        <v>630</v>
      </c>
      <c r="L425" s="53"/>
      <c r="M425" s="55"/>
      <c r="T425" s="56"/>
      <c r="AT425" s="54" t="s">
        <v>207</v>
      </c>
      <c r="AU425" s="54" t="s">
        <v>95</v>
      </c>
      <c r="AV425" s="9" t="s">
        <v>95</v>
      </c>
      <c r="AW425" s="9" t="s">
        <v>39</v>
      </c>
      <c r="AX425" s="9" t="s">
        <v>93</v>
      </c>
      <c r="AY425" s="54" t="s">
        <v>198</v>
      </c>
    </row>
    <row r="426" spans="2:65" s="1" customFormat="1" ht="21.75" customHeight="1">
      <c r="B426" s="38"/>
      <c r="C426" s="195" t="s">
        <v>535</v>
      </c>
      <c r="D426" s="195" t="s">
        <v>200</v>
      </c>
      <c r="E426" s="196" t="s">
        <v>536</v>
      </c>
      <c r="F426" s="192" t="s">
        <v>537</v>
      </c>
      <c r="G426" s="197" t="s">
        <v>203</v>
      </c>
      <c r="H426" s="198">
        <v>1260</v>
      </c>
      <c r="I426" s="161"/>
      <c r="J426" s="191">
        <f>ROUND(I426*H426,2)</f>
        <v>0</v>
      </c>
      <c r="K426" s="192" t="s">
        <v>204</v>
      </c>
      <c r="L426" s="14"/>
      <c r="M426" s="39" t="s">
        <v>1</v>
      </c>
      <c r="N426" s="40" t="s">
        <v>51</v>
      </c>
      <c r="O426" s="41">
        <v>7.0000000000000001E-3</v>
      </c>
      <c r="P426" s="41">
        <f>O426*H426</f>
        <v>8.82</v>
      </c>
      <c r="Q426" s="41">
        <v>0</v>
      </c>
      <c r="R426" s="41">
        <f>Q426*H426</f>
        <v>0</v>
      </c>
      <c r="S426" s="41">
        <v>0</v>
      </c>
      <c r="T426" s="42">
        <f>S426*H426</f>
        <v>0</v>
      </c>
      <c r="AR426" s="43" t="s">
        <v>205</v>
      </c>
      <c r="AT426" s="43" t="s">
        <v>200</v>
      </c>
      <c r="AU426" s="43" t="s">
        <v>95</v>
      </c>
      <c r="AY426" s="11" t="s">
        <v>198</v>
      </c>
      <c r="BE426" s="44">
        <f>IF(N426="základní",J426,0)</f>
        <v>0</v>
      </c>
      <c r="BF426" s="44">
        <f>IF(N426="snížená",J426,0)</f>
        <v>0</v>
      </c>
      <c r="BG426" s="44">
        <f>IF(N426="zákl. přenesená",J426,0)</f>
        <v>0</v>
      </c>
      <c r="BH426" s="44">
        <f>IF(N426="sníž. přenesená",J426,0)</f>
        <v>0</v>
      </c>
      <c r="BI426" s="44">
        <f>IF(N426="nulová",J426,0)</f>
        <v>0</v>
      </c>
      <c r="BJ426" s="11" t="s">
        <v>93</v>
      </c>
      <c r="BK426" s="44">
        <f>ROUND(I426*H426,2)</f>
        <v>0</v>
      </c>
      <c r="BL426" s="11" t="s">
        <v>205</v>
      </c>
      <c r="BM426" s="43" t="s">
        <v>538</v>
      </c>
    </row>
    <row r="427" spans="2:65" s="7" customFormat="1">
      <c r="B427" s="45"/>
      <c r="D427" s="199" t="s">
        <v>207</v>
      </c>
      <c r="E427" s="46" t="s">
        <v>1</v>
      </c>
      <c r="F427" s="200" t="s">
        <v>539</v>
      </c>
      <c r="H427" s="46" t="s">
        <v>1</v>
      </c>
      <c r="L427" s="45"/>
      <c r="M427" s="47"/>
      <c r="T427" s="48"/>
      <c r="AT427" s="46" t="s">
        <v>207</v>
      </c>
      <c r="AU427" s="46" t="s">
        <v>95</v>
      </c>
      <c r="AV427" s="7" t="s">
        <v>93</v>
      </c>
      <c r="AW427" s="7" t="s">
        <v>39</v>
      </c>
      <c r="AX427" s="7" t="s">
        <v>86</v>
      </c>
      <c r="AY427" s="46" t="s">
        <v>198</v>
      </c>
    </row>
    <row r="428" spans="2:65" s="9" customFormat="1">
      <c r="B428" s="53"/>
      <c r="D428" s="199" t="s">
        <v>207</v>
      </c>
      <c r="E428" s="54" t="s">
        <v>1</v>
      </c>
      <c r="F428" s="203" t="s">
        <v>540</v>
      </c>
      <c r="H428" s="204">
        <v>1260</v>
      </c>
      <c r="L428" s="53"/>
      <c r="M428" s="55"/>
      <c r="T428" s="56"/>
      <c r="AT428" s="54" t="s">
        <v>207</v>
      </c>
      <c r="AU428" s="54" t="s">
        <v>95</v>
      </c>
      <c r="AV428" s="9" t="s">
        <v>95</v>
      </c>
      <c r="AW428" s="9" t="s">
        <v>39</v>
      </c>
      <c r="AX428" s="9" t="s">
        <v>93</v>
      </c>
      <c r="AY428" s="54" t="s">
        <v>198</v>
      </c>
    </row>
    <row r="429" spans="2:65" s="1" customFormat="1" ht="16.5" customHeight="1">
      <c r="B429" s="38"/>
      <c r="C429" s="195" t="s">
        <v>541</v>
      </c>
      <c r="D429" s="195" t="s">
        <v>200</v>
      </c>
      <c r="E429" s="196" t="s">
        <v>542</v>
      </c>
      <c r="F429" s="192" t="s">
        <v>543</v>
      </c>
      <c r="G429" s="197" t="s">
        <v>453</v>
      </c>
      <c r="H429" s="198">
        <v>1.9E-2</v>
      </c>
      <c r="I429" s="161"/>
      <c r="J429" s="191">
        <f>ROUND(I429*H429,2)</f>
        <v>0</v>
      </c>
      <c r="K429" s="192" t="s">
        <v>204</v>
      </c>
      <c r="L429" s="14"/>
      <c r="M429" s="39" t="s">
        <v>1</v>
      </c>
      <c r="N429" s="40" t="s">
        <v>51</v>
      </c>
      <c r="O429" s="41">
        <v>42.856999999999999</v>
      </c>
      <c r="P429" s="41">
        <f>O429*H429</f>
        <v>0.81428299999999998</v>
      </c>
      <c r="Q429" s="41">
        <v>0</v>
      </c>
      <c r="R429" s="41">
        <f>Q429*H429</f>
        <v>0</v>
      </c>
      <c r="S429" s="41">
        <v>0</v>
      </c>
      <c r="T429" s="42">
        <f>S429*H429</f>
        <v>0</v>
      </c>
      <c r="AR429" s="43" t="s">
        <v>205</v>
      </c>
      <c r="AT429" s="43" t="s">
        <v>200</v>
      </c>
      <c r="AU429" s="43" t="s">
        <v>95</v>
      </c>
      <c r="AY429" s="11" t="s">
        <v>198</v>
      </c>
      <c r="BE429" s="44">
        <f>IF(N429="základní",J429,0)</f>
        <v>0</v>
      </c>
      <c r="BF429" s="44">
        <f>IF(N429="snížená",J429,0)</f>
        <v>0</v>
      </c>
      <c r="BG429" s="44">
        <f>IF(N429="zákl. přenesená",J429,0)</f>
        <v>0</v>
      </c>
      <c r="BH429" s="44">
        <f>IF(N429="sníž. přenesená",J429,0)</f>
        <v>0</v>
      </c>
      <c r="BI429" s="44">
        <f>IF(N429="nulová",J429,0)</f>
        <v>0</v>
      </c>
      <c r="BJ429" s="11" t="s">
        <v>93</v>
      </c>
      <c r="BK429" s="44">
        <f>ROUND(I429*H429,2)</f>
        <v>0</v>
      </c>
      <c r="BL429" s="11" t="s">
        <v>205</v>
      </c>
      <c r="BM429" s="43" t="s">
        <v>544</v>
      </c>
    </row>
    <row r="430" spans="2:65" s="9" customFormat="1">
      <c r="B430" s="53"/>
      <c r="D430" s="199" t="s">
        <v>207</v>
      </c>
      <c r="E430" s="54" t="s">
        <v>1</v>
      </c>
      <c r="F430" s="203" t="s">
        <v>545</v>
      </c>
      <c r="H430" s="204">
        <v>1.9E-2</v>
      </c>
      <c r="L430" s="53"/>
      <c r="M430" s="55"/>
      <c r="T430" s="56"/>
      <c r="AT430" s="54" t="s">
        <v>207</v>
      </c>
      <c r="AU430" s="54" t="s">
        <v>95</v>
      </c>
      <c r="AV430" s="9" t="s">
        <v>95</v>
      </c>
      <c r="AW430" s="9" t="s">
        <v>39</v>
      </c>
      <c r="AX430" s="9" t="s">
        <v>93</v>
      </c>
      <c r="AY430" s="54" t="s">
        <v>198</v>
      </c>
    </row>
    <row r="431" spans="2:65" s="1" customFormat="1" ht="16.5" customHeight="1">
      <c r="B431" s="38"/>
      <c r="C431" s="207" t="s">
        <v>128</v>
      </c>
      <c r="D431" s="207" t="s">
        <v>494</v>
      </c>
      <c r="E431" s="208" t="s">
        <v>546</v>
      </c>
      <c r="F431" s="194" t="s">
        <v>547</v>
      </c>
      <c r="G431" s="209" t="s">
        <v>497</v>
      </c>
      <c r="H431" s="210">
        <v>19.466999999999999</v>
      </c>
      <c r="I431" s="162"/>
      <c r="J431" s="193">
        <f>ROUND(I431*H431,2)</f>
        <v>0</v>
      </c>
      <c r="K431" s="194" t="s">
        <v>343</v>
      </c>
      <c r="L431" s="61"/>
      <c r="M431" s="62" t="s">
        <v>1</v>
      </c>
      <c r="N431" s="63" t="s">
        <v>51</v>
      </c>
      <c r="O431" s="41">
        <v>0</v>
      </c>
      <c r="P431" s="41">
        <f>O431*H431</f>
        <v>0</v>
      </c>
      <c r="Q431" s="41">
        <v>1E-3</v>
      </c>
      <c r="R431" s="41">
        <f>Q431*H431</f>
        <v>1.9466999999999998E-2</v>
      </c>
      <c r="S431" s="41">
        <v>0</v>
      </c>
      <c r="T431" s="42">
        <f>S431*H431</f>
        <v>0</v>
      </c>
      <c r="AR431" s="43" t="s">
        <v>260</v>
      </c>
      <c r="AT431" s="43" t="s">
        <v>494</v>
      </c>
      <c r="AU431" s="43" t="s">
        <v>95</v>
      </c>
      <c r="AY431" s="11" t="s">
        <v>198</v>
      </c>
      <c r="BE431" s="44">
        <f>IF(N431="základní",J431,0)</f>
        <v>0</v>
      </c>
      <c r="BF431" s="44">
        <f>IF(N431="snížená",J431,0)</f>
        <v>0</v>
      </c>
      <c r="BG431" s="44">
        <f>IF(N431="zákl. přenesená",J431,0)</f>
        <v>0</v>
      </c>
      <c r="BH431" s="44">
        <f>IF(N431="sníž. přenesená",J431,0)</f>
        <v>0</v>
      </c>
      <c r="BI431" s="44">
        <f>IF(N431="nulová",J431,0)</f>
        <v>0</v>
      </c>
      <c r="BJ431" s="11" t="s">
        <v>93</v>
      </c>
      <c r="BK431" s="44">
        <f>ROUND(I431*H431,2)</f>
        <v>0</v>
      </c>
      <c r="BL431" s="11" t="s">
        <v>205</v>
      </c>
      <c r="BM431" s="43" t="s">
        <v>548</v>
      </c>
    </row>
    <row r="432" spans="2:65" s="9" customFormat="1">
      <c r="B432" s="53"/>
      <c r="D432" s="199" t="s">
        <v>207</v>
      </c>
      <c r="E432" s="54" t="s">
        <v>1</v>
      </c>
      <c r="F432" s="203" t="s">
        <v>499</v>
      </c>
      <c r="H432" s="204">
        <v>19.466999999999999</v>
      </c>
      <c r="L432" s="53"/>
      <c r="M432" s="55"/>
      <c r="T432" s="56"/>
      <c r="AT432" s="54" t="s">
        <v>207</v>
      </c>
      <c r="AU432" s="54" t="s">
        <v>95</v>
      </c>
      <c r="AV432" s="9" t="s">
        <v>95</v>
      </c>
      <c r="AW432" s="9" t="s">
        <v>39</v>
      </c>
      <c r="AX432" s="9" t="s">
        <v>93</v>
      </c>
      <c r="AY432" s="54" t="s">
        <v>198</v>
      </c>
    </row>
    <row r="433" spans="2:65" s="1" customFormat="1" ht="16.5" customHeight="1">
      <c r="B433" s="38"/>
      <c r="C433" s="195" t="s">
        <v>549</v>
      </c>
      <c r="D433" s="195" t="s">
        <v>200</v>
      </c>
      <c r="E433" s="196" t="s">
        <v>550</v>
      </c>
      <c r="F433" s="192" t="s">
        <v>551</v>
      </c>
      <c r="G433" s="197" t="s">
        <v>203</v>
      </c>
      <c r="H433" s="198">
        <v>630</v>
      </c>
      <c r="I433" s="161"/>
      <c r="J433" s="191">
        <f>ROUND(I433*H433,2)</f>
        <v>0</v>
      </c>
      <c r="K433" s="192" t="s">
        <v>204</v>
      </c>
      <c r="L433" s="14"/>
      <c r="M433" s="39" t="s">
        <v>1</v>
      </c>
      <c r="N433" s="40" t="s">
        <v>51</v>
      </c>
      <c r="O433" s="41">
        <v>2.1000000000000001E-2</v>
      </c>
      <c r="P433" s="41">
        <f>O433*H433</f>
        <v>13.23</v>
      </c>
      <c r="Q433" s="41">
        <v>0</v>
      </c>
      <c r="R433" s="41">
        <f>Q433*H433</f>
        <v>0</v>
      </c>
      <c r="S433" s="41">
        <v>0</v>
      </c>
      <c r="T433" s="42">
        <f>S433*H433</f>
        <v>0</v>
      </c>
      <c r="AR433" s="43" t="s">
        <v>205</v>
      </c>
      <c r="AT433" s="43" t="s">
        <v>200</v>
      </c>
      <c r="AU433" s="43" t="s">
        <v>95</v>
      </c>
      <c r="AY433" s="11" t="s">
        <v>198</v>
      </c>
      <c r="BE433" s="44">
        <f>IF(N433="základní",J433,0)</f>
        <v>0</v>
      </c>
      <c r="BF433" s="44">
        <f>IF(N433="snížená",J433,0)</f>
        <v>0</v>
      </c>
      <c r="BG433" s="44">
        <f>IF(N433="zákl. přenesená",J433,0)</f>
        <v>0</v>
      </c>
      <c r="BH433" s="44">
        <f>IF(N433="sníž. přenesená",J433,0)</f>
        <v>0</v>
      </c>
      <c r="BI433" s="44">
        <f>IF(N433="nulová",J433,0)</f>
        <v>0</v>
      </c>
      <c r="BJ433" s="11" t="s">
        <v>93</v>
      </c>
      <c r="BK433" s="44">
        <f>ROUND(I433*H433,2)</f>
        <v>0</v>
      </c>
      <c r="BL433" s="11" t="s">
        <v>205</v>
      </c>
      <c r="BM433" s="43" t="s">
        <v>552</v>
      </c>
    </row>
    <row r="434" spans="2:65" s="7" customFormat="1">
      <c r="B434" s="45"/>
      <c r="D434" s="199" t="s">
        <v>207</v>
      </c>
      <c r="E434" s="46" t="s">
        <v>1</v>
      </c>
      <c r="F434" s="200" t="s">
        <v>553</v>
      </c>
      <c r="H434" s="46" t="s">
        <v>1</v>
      </c>
      <c r="L434" s="45"/>
      <c r="M434" s="47"/>
      <c r="T434" s="48"/>
      <c r="AT434" s="46" t="s">
        <v>207</v>
      </c>
      <c r="AU434" s="46" t="s">
        <v>95</v>
      </c>
      <c r="AV434" s="7" t="s">
        <v>93</v>
      </c>
      <c r="AW434" s="7" t="s">
        <v>39</v>
      </c>
      <c r="AX434" s="7" t="s">
        <v>86</v>
      </c>
      <c r="AY434" s="46" t="s">
        <v>198</v>
      </c>
    </row>
    <row r="435" spans="2:65" s="9" customFormat="1">
      <c r="B435" s="53"/>
      <c r="D435" s="199" t="s">
        <v>207</v>
      </c>
      <c r="E435" s="54" t="s">
        <v>1</v>
      </c>
      <c r="F435" s="203" t="s">
        <v>554</v>
      </c>
      <c r="H435" s="204">
        <v>630</v>
      </c>
      <c r="L435" s="53"/>
      <c r="M435" s="55"/>
      <c r="T435" s="56"/>
      <c r="AT435" s="54" t="s">
        <v>207</v>
      </c>
      <c r="AU435" s="54" t="s">
        <v>95</v>
      </c>
      <c r="AV435" s="9" t="s">
        <v>95</v>
      </c>
      <c r="AW435" s="9" t="s">
        <v>39</v>
      </c>
      <c r="AX435" s="9" t="s">
        <v>93</v>
      </c>
      <c r="AY435" s="54" t="s">
        <v>198</v>
      </c>
    </row>
    <row r="436" spans="2:65" s="1" customFormat="1" ht="16.5" customHeight="1">
      <c r="B436" s="38"/>
      <c r="C436" s="195" t="s">
        <v>555</v>
      </c>
      <c r="D436" s="195" t="s">
        <v>200</v>
      </c>
      <c r="E436" s="196" t="s">
        <v>556</v>
      </c>
      <c r="F436" s="192" t="s">
        <v>557</v>
      </c>
      <c r="G436" s="197" t="s">
        <v>292</v>
      </c>
      <c r="H436" s="198">
        <v>53.55</v>
      </c>
      <c r="I436" s="161"/>
      <c r="J436" s="191">
        <f>ROUND(I436*H436,2)</f>
        <v>0</v>
      </c>
      <c r="K436" s="192" t="s">
        <v>204</v>
      </c>
      <c r="L436" s="14"/>
      <c r="M436" s="39" t="s">
        <v>1</v>
      </c>
      <c r="N436" s="40" t="s">
        <v>51</v>
      </c>
      <c r="O436" s="41">
        <v>0.86099999999999999</v>
      </c>
      <c r="P436" s="41">
        <f>O436*H436</f>
        <v>46.106549999999999</v>
      </c>
      <c r="Q436" s="41">
        <v>0</v>
      </c>
      <c r="R436" s="41">
        <f>Q436*H436</f>
        <v>0</v>
      </c>
      <c r="S436" s="41">
        <v>0</v>
      </c>
      <c r="T436" s="42">
        <f>S436*H436</f>
        <v>0</v>
      </c>
      <c r="AR436" s="43" t="s">
        <v>205</v>
      </c>
      <c r="AT436" s="43" t="s">
        <v>200</v>
      </c>
      <c r="AU436" s="43" t="s">
        <v>95</v>
      </c>
      <c r="AY436" s="11" t="s">
        <v>198</v>
      </c>
      <c r="BE436" s="44">
        <f>IF(N436="základní",J436,0)</f>
        <v>0</v>
      </c>
      <c r="BF436" s="44">
        <f>IF(N436="snížená",J436,0)</f>
        <v>0</v>
      </c>
      <c r="BG436" s="44">
        <f>IF(N436="zákl. přenesená",J436,0)</f>
        <v>0</v>
      </c>
      <c r="BH436" s="44">
        <f>IF(N436="sníž. přenesená",J436,0)</f>
        <v>0</v>
      </c>
      <c r="BI436" s="44">
        <f>IF(N436="nulová",J436,0)</f>
        <v>0</v>
      </c>
      <c r="BJ436" s="11" t="s">
        <v>93</v>
      </c>
      <c r="BK436" s="44">
        <f>ROUND(I436*H436,2)</f>
        <v>0</v>
      </c>
      <c r="BL436" s="11" t="s">
        <v>205</v>
      </c>
      <c r="BM436" s="43" t="s">
        <v>558</v>
      </c>
    </row>
    <row r="437" spans="2:65" s="7" customFormat="1">
      <c r="B437" s="45"/>
      <c r="D437" s="199" t="s">
        <v>207</v>
      </c>
      <c r="E437" s="46" t="s">
        <v>1</v>
      </c>
      <c r="F437" s="200" t="s">
        <v>559</v>
      </c>
      <c r="H437" s="46" t="s">
        <v>1</v>
      </c>
      <c r="L437" s="45"/>
      <c r="M437" s="47"/>
      <c r="T437" s="48"/>
      <c r="AT437" s="46" t="s">
        <v>207</v>
      </c>
      <c r="AU437" s="46" t="s">
        <v>95</v>
      </c>
      <c r="AV437" s="7" t="s">
        <v>93</v>
      </c>
      <c r="AW437" s="7" t="s">
        <v>39</v>
      </c>
      <c r="AX437" s="7" t="s">
        <v>86</v>
      </c>
      <c r="AY437" s="46" t="s">
        <v>198</v>
      </c>
    </row>
    <row r="438" spans="2:65" s="7" customFormat="1">
      <c r="B438" s="45"/>
      <c r="D438" s="199" t="s">
        <v>207</v>
      </c>
      <c r="E438" s="46" t="s">
        <v>1</v>
      </c>
      <c r="F438" s="200" t="s">
        <v>560</v>
      </c>
      <c r="H438" s="46" t="s">
        <v>1</v>
      </c>
      <c r="L438" s="45"/>
      <c r="M438" s="47"/>
      <c r="T438" s="48"/>
      <c r="AT438" s="46" t="s">
        <v>207</v>
      </c>
      <c r="AU438" s="46" t="s">
        <v>95</v>
      </c>
      <c r="AV438" s="7" t="s">
        <v>93</v>
      </c>
      <c r="AW438" s="7" t="s">
        <v>39</v>
      </c>
      <c r="AX438" s="7" t="s">
        <v>86</v>
      </c>
      <c r="AY438" s="46" t="s">
        <v>198</v>
      </c>
    </row>
    <row r="439" spans="2:65" s="9" customFormat="1">
      <c r="B439" s="53"/>
      <c r="D439" s="199" t="s">
        <v>207</v>
      </c>
      <c r="E439" s="54" t="s">
        <v>1</v>
      </c>
      <c r="F439" s="203" t="s">
        <v>561</v>
      </c>
      <c r="H439" s="204">
        <v>6.3</v>
      </c>
      <c r="L439" s="53"/>
      <c r="M439" s="55"/>
      <c r="T439" s="56"/>
      <c r="AT439" s="54" t="s">
        <v>207</v>
      </c>
      <c r="AU439" s="54" t="s">
        <v>95</v>
      </c>
      <c r="AV439" s="9" t="s">
        <v>95</v>
      </c>
      <c r="AW439" s="9" t="s">
        <v>39</v>
      </c>
      <c r="AX439" s="9" t="s">
        <v>86</v>
      </c>
      <c r="AY439" s="54" t="s">
        <v>198</v>
      </c>
    </row>
    <row r="440" spans="2:65" s="8" customFormat="1">
      <c r="B440" s="49"/>
      <c r="D440" s="199" t="s">
        <v>207</v>
      </c>
      <c r="E440" s="50" t="s">
        <v>166</v>
      </c>
      <c r="F440" s="201" t="s">
        <v>562</v>
      </c>
      <c r="H440" s="202">
        <v>6.3</v>
      </c>
      <c r="L440" s="49"/>
      <c r="M440" s="51"/>
      <c r="T440" s="52"/>
      <c r="AT440" s="50" t="s">
        <v>207</v>
      </c>
      <c r="AU440" s="50" t="s">
        <v>95</v>
      </c>
      <c r="AV440" s="8" t="s">
        <v>217</v>
      </c>
      <c r="AW440" s="8" t="s">
        <v>39</v>
      </c>
      <c r="AX440" s="8" t="s">
        <v>86</v>
      </c>
      <c r="AY440" s="50" t="s">
        <v>198</v>
      </c>
    </row>
    <row r="441" spans="2:65" s="7" customFormat="1">
      <c r="B441" s="45"/>
      <c r="D441" s="199" t="s">
        <v>207</v>
      </c>
      <c r="E441" s="46" t="s">
        <v>1</v>
      </c>
      <c r="F441" s="200" t="s">
        <v>563</v>
      </c>
      <c r="H441" s="46" t="s">
        <v>1</v>
      </c>
      <c r="L441" s="45"/>
      <c r="M441" s="47"/>
      <c r="T441" s="48"/>
      <c r="AT441" s="46" t="s">
        <v>207</v>
      </c>
      <c r="AU441" s="46" t="s">
        <v>95</v>
      </c>
      <c r="AV441" s="7" t="s">
        <v>93</v>
      </c>
      <c r="AW441" s="7" t="s">
        <v>39</v>
      </c>
      <c r="AX441" s="7" t="s">
        <v>86</v>
      </c>
      <c r="AY441" s="46" t="s">
        <v>198</v>
      </c>
    </row>
    <row r="442" spans="2:65" s="9" customFormat="1">
      <c r="B442" s="53"/>
      <c r="D442" s="199" t="s">
        <v>207</v>
      </c>
      <c r="E442" s="54" t="s">
        <v>1</v>
      </c>
      <c r="F442" s="203" t="s">
        <v>564</v>
      </c>
      <c r="H442" s="204">
        <v>47.25</v>
      </c>
      <c r="L442" s="53"/>
      <c r="M442" s="55"/>
      <c r="T442" s="56"/>
      <c r="AT442" s="54" t="s">
        <v>207</v>
      </c>
      <c r="AU442" s="54" t="s">
        <v>95</v>
      </c>
      <c r="AV442" s="9" t="s">
        <v>95</v>
      </c>
      <c r="AW442" s="9" t="s">
        <v>39</v>
      </c>
      <c r="AX442" s="9" t="s">
        <v>86</v>
      </c>
      <c r="AY442" s="54" t="s">
        <v>198</v>
      </c>
    </row>
    <row r="443" spans="2:65" s="8" customFormat="1">
      <c r="B443" s="49"/>
      <c r="D443" s="199" t="s">
        <v>207</v>
      </c>
      <c r="E443" s="50" t="s">
        <v>164</v>
      </c>
      <c r="F443" s="201" t="s">
        <v>252</v>
      </c>
      <c r="H443" s="202">
        <v>47.25</v>
      </c>
      <c r="L443" s="49"/>
      <c r="M443" s="51"/>
      <c r="T443" s="52"/>
      <c r="AT443" s="50" t="s">
        <v>207</v>
      </c>
      <c r="AU443" s="50" t="s">
        <v>95</v>
      </c>
      <c r="AV443" s="8" t="s">
        <v>217</v>
      </c>
      <c r="AW443" s="8" t="s">
        <v>39</v>
      </c>
      <c r="AX443" s="8" t="s">
        <v>86</v>
      </c>
      <c r="AY443" s="50" t="s">
        <v>198</v>
      </c>
    </row>
    <row r="444" spans="2:65" s="10" customFormat="1">
      <c r="B444" s="57"/>
      <c r="D444" s="199" t="s">
        <v>207</v>
      </c>
      <c r="E444" s="58" t="s">
        <v>1</v>
      </c>
      <c r="F444" s="205" t="s">
        <v>220</v>
      </c>
      <c r="H444" s="206">
        <v>53.55</v>
      </c>
      <c r="L444" s="57"/>
      <c r="M444" s="59"/>
      <c r="T444" s="60"/>
      <c r="AT444" s="58" t="s">
        <v>207</v>
      </c>
      <c r="AU444" s="58" t="s">
        <v>95</v>
      </c>
      <c r="AV444" s="10" t="s">
        <v>205</v>
      </c>
      <c r="AW444" s="10" t="s">
        <v>39</v>
      </c>
      <c r="AX444" s="10" t="s">
        <v>93</v>
      </c>
      <c r="AY444" s="58" t="s">
        <v>198</v>
      </c>
    </row>
    <row r="445" spans="2:65" s="1" customFormat="1" ht="16.5" customHeight="1">
      <c r="B445" s="38"/>
      <c r="C445" s="195" t="s">
        <v>565</v>
      </c>
      <c r="D445" s="195" t="s">
        <v>200</v>
      </c>
      <c r="E445" s="196" t="s">
        <v>566</v>
      </c>
      <c r="F445" s="192" t="s">
        <v>567</v>
      </c>
      <c r="G445" s="197" t="s">
        <v>292</v>
      </c>
      <c r="H445" s="198">
        <v>53.55</v>
      </c>
      <c r="I445" s="161"/>
      <c r="J445" s="191">
        <f>ROUND(I445*H445,2)</f>
        <v>0</v>
      </c>
      <c r="K445" s="192" t="s">
        <v>204</v>
      </c>
      <c r="L445" s="14"/>
      <c r="M445" s="39" t="s">
        <v>1</v>
      </c>
      <c r="N445" s="40" t="s">
        <v>51</v>
      </c>
      <c r="O445" s="41">
        <v>0.45200000000000001</v>
      </c>
      <c r="P445" s="41">
        <f>O445*H445</f>
        <v>24.204599999999999</v>
      </c>
      <c r="Q445" s="41">
        <v>0</v>
      </c>
      <c r="R445" s="41">
        <f>Q445*H445</f>
        <v>0</v>
      </c>
      <c r="S445" s="41">
        <v>0</v>
      </c>
      <c r="T445" s="42">
        <f>S445*H445</f>
        <v>0</v>
      </c>
      <c r="AR445" s="43" t="s">
        <v>205</v>
      </c>
      <c r="AT445" s="43" t="s">
        <v>200</v>
      </c>
      <c r="AU445" s="43" t="s">
        <v>95</v>
      </c>
      <c r="AY445" s="11" t="s">
        <v>198</v>
      </c>
      <c r="BE445" s="44">
        <f>IF(N445="základní",J445,0)</f>
        <v>0</v>
      </c>
      <c r="BF445" s="44">
        <f>IF(N445="snížená",J445,0)</f>
        <v>0</v>
      </c>
      <c r="BG445" s="44">
        <f>IF(N445="zákl. přenesená",J445,0)</f>
        <v>0</v>
      </c>
      <c r="BH445" s="44">
        <f>IF(N445="sníž. přenesená",J445,0)</f>
        <v>0</v>
      </c>
      <c r="BI445" s="44">
        <f>IF(N445="nulová",J445,0)</f>
        <v>0</v>
      </c>
      <c r="BJ445" s="11" t="s">
        <v>93</v>
      </c>
      <c r="BK445" s="44">
        <f>ROUND(I445*H445,2)</f>
        <v>0</v>
      </c>
      <c r="BL445" s="11" t="s">
        <v>205</v>
      </c>
      <c r="BM445" s="43" t="s">
        <v>568</v>
      </c>
    </row>
    <row r="446" spans="2:65" s="9" customFormat="1">
      <c r="B446" s="53"/>
      <c r="D446" s="199" t="s">
        <v>207</v>
      </c>
      <c r="E446" s="54" t="s">
        <v>1</v>
      </c>
      <c r="F446" s="203" t="s">
        <v>166</v>
      </c>
      <c r="H446" s="204">
        <v>6.3</v>
      </c>
      <c r="L446" s="53"/>
      <c r="M446" s="55"/>
      <c r="T446" s="56"/>
      <c r="AT446" s="54" t="s">
        <v>207</v>
      </c>
      <c r="AU446" s="54" t="s">
        <v>95</v>
      </c>
      <c r="AV446" s="9" t="s">
        <v>95</v>
      </c>
      <c r="AW446" s="9" t="s">
        <v>39</v>
      </c>
      <c r="AX446" s="9" t="s">
        <v>86</v>
      </c>
      <c r="AY446" s="54" t="s">
        <v>198</v>
      </c>
    </row>
    <row r="447" spans="2:65" s="9" customFormat="1">
      <c r="B447" s="53"/>
      <c r="D447" s="199" t="s">
        <v>207</v>
      </c>
      <c r="E447" s="54" t="s">
        <v>1</v>
      </c>
      <c r="F447" s="203" t="s">
        <v>164</v>
      </c>
      <c r="H447" s="204">
        <v>47.25</v>
      </c>
      <c r="L447" s="53"/>
      <c r="M447" s="55"/>
      <c r="T447" s="56"/>
      <c r="AT447" s="54" t="s">
        <v>207</v>
      </c>
      <c r="AU447" s="54" t="s">
        <v>95</v>
      </c>
      <c r="AV447" s="9" t="s">
        <v>95</v>
      </c>
      <c r="AW447" s="9" t="s">
        <v>39</v>
      </c>
      <c r="AX447" s="9" t="s">
        <v>86</v>
      </c>
      <c r="AY447" s="54" t="s">
        <v>198</v>
      </c>
    </row>
    <row r="448" spans="2:65" s="10" customFormat="1">
      <c r="B448" s="57"/>
      <c r="D448" s="199" t="s">
        <v>207</v>
      </c>
      <c r="E448" s="58" t="s">
        <v>1</v>
      </c>
      <c r="F448" s="205" t="s">
        <v>220</v>
      </c>
      <c r="H448" s="206">
        <v>53.55</v>
      </c>
      <c r="L448" s="57"/>
      <c r="M448" s="59"/>
      <c r="T448" s="60"/>
      <c r="AT448" s="58" t="s">
        <v>207</v>
      </c>
      <c r="AU448" s="58" t="s">
        <v>95</v>
      </c>
      <c r="AV448" s="10" t="s">
        <v>205</v>
      </c>
      <c r="AW448" s="10" t="s">
        <v>39</v>
      </c>
      <c r="AX448" s="10" t="s">
        <v>93</v>
      </c>
      <c r="AY448" s="58" t="s">
        <v>198</v>
      </c>
    </row>
    <row r="449" spans="2:65" s="1" customFormat="1" ht="16.5" customHeight="1">
      <c r="B449" s="38"/>
      <c r="C449" s="195" t="s">
        <v>569</v>
      </c>
      <c r="D449" s="195" t="s">
        <v>200</v>
      </c>
      <c r="E449" s="196" t="s">
        <v>570</v>
      </c>
      <c r="F449" s="192" t="s">
        <v>571</v>
      </c>
      <c r="G449" s="197" t="s">
        <v>292</v>
      </c>
      <c r="H449" s="198">
        <v>53.55</v>
      </c>
      <c r="I449" s="161"/>
      <c r="J449" s="191">
        <f>ROUND(I449*H449,2)</f>
        <v>0</v>
      </c>
      <c r="K449" s="192" t="s">
        <v>204</v>
      </c>
      <c r="L449" s="14"/>
      <c r="M449" s="39" t="s">
        <v>1</v>
      </c>
      <c r="N449" s="40" t="s">
        <v>51</v>
      </c>
      <c r="O449" s="41">
        <v>2.8000000000000001E-2</v>
      </c>
      <c r="P449" s="41">
        <f>O449*H449</f>
        <v>1.4993999999999998</v>
      </c>
      <c r="Q449" s="41">
        <v>0</v>
      </c>
      <c r="R449" s="41">
        <f>Q449*H449</f>
        <v>0</v>
      </c>
      <c r="S449" s="41">
        <v>0</v>
      </c>
      <c r="T449" s="42">
        <f>S449*H449</f>
        <v>0</v>
      </c>
      <c r="AR449" s="43" t="s">
        <v>205</v>
      </c>
      <c r="AT449" s="43" t="s">
        <v>200</v>
      </c>
      <c r="AU449" s="43" t="s">
        <v>95</v>
      </c>
      <c r="AY449" s="11" t="s">
        <v>198</v>
      </c>
      <c r="BE449" s="44">
        <f>IF(N449="základní",J449,0)</f>
        <v>0</v>
      </c>
      <c r="BF449" s="44">
        <f>IF(N449="snížená",J449,0)</f>
        <v>0</v>
      </c>
      <c r="BG449" s="44">
        <f>IF(N449="zákl. přenesená",J449,0)</f>
        <v>0</v>
      </c>
      <c r="BH449" s="44">
        <f>IF(N449="sníž. přenesená",J449,0)</f>
        <v>0</v>
      </c>
      <c r="BI449" s="44">
        <f>IF(N449="nulová",J449,0)</f>
        <v>0</v>
      </c>
      <c r="BJ449" s="11" t="s">
        <v>93</v>
      </c>
      <c r="BK449" s="44">
        <f>ROUND(I449*H449,2)</f>
        <v>0</v>
      </c>
      <c r="BL449" s="11" t="s">
        <v>205</v>
      </c>
      <c r="BM449" s="43" t="s">
        <v>572</v>
      </c>
    </row>
    <row r="450" spans="2:65" s="7" customFormat="1">
      <c r="B450" s="45"/>
      <c r="D450" s="199" t="s">
        <v>207</v>
      </c>
      <c r="E450" s="46" t="s">
        <v>1</v>
      </c>
      <c r="F450" s="200" t="s">
        <v>573</v>
      </c>
      <c r="H450" s="46" t="s">
        <v>1</v>
      </c>
      <c r="L450" s="45"/>
      <c r="M450" s="47"/>
      <c r="T450" s="48"/>
      <c r="AT450" s="46" t="s">
        <v>207</v>
      </c>
      <c r="AU450" s="46" t="s">
        <v>95</v>
      </c>
      <c r="AV450" s="7" t="s">
        <v>93</v>
      </c>
      <c r="AW450" s="7" t="s">
        <v>39</v>
      </c>
      <c r="AX450" s="7" t="s">
        <v>86</v>
      </c>
      <c r="AY450" s="46" t="s">
        <v>198</v>
      </c>
    </row>
    <row r="451" spans="2:65" s="9" customFormat="1">
      <c r="B451" s="53"/>
      <c r="D451" s="199" t="s">
        <v>207</v>
      </c>
      <c r="E451" s="54" t="s">
        <v>1</v>
      </c>
      <c r="F451" s="203" t="s">
        <v>574</v>
      </c>
      <c r="H451" s="204">
        <v>6.3</v>
      </c>
      <c r="L451" s="53"/>
      <c r="M451" s="55"/>
      <c r="T451" s="56"/>
      <c r="AT451" s="54" t="s">
        <v>207</v>
      </c>
      <c r="AU451" s="54" t="s">
        <v>95</v>
      </c>
      <c r="AV451" s="9" t="s">
        <v>95</v>
      </c>
      <c r="AW451" s="9" t="s">
        <v>39</v>
      </c>
      <c r="AX451" s="9" t="s">
        <v>86</v>
      </c>
      <c r="AY451" s="54" t="s">
        <v>198</v>
      </c>
    </row>
    <row r="452" spans="2:65" s="9" customFormat="1">
      <c r="B452" s="53"/>
      <c r="D452" s="199" t="s">
        <v>207</v>
      </c>
      <c r="E452" s="54" t="s">
        <v>1</v>
      </c>
      <c r="F452" s="203" t="s">
        <v>575</v>
      </c>
      <c r="H452" s="204">
        <v>47.25</v>
      </c>
      <c r="L452" s="53"/>
      <c r="M452" s="55"/>
      <c r="T452" s="56"/>
      <c r="AT452" s="54" t="s">
        <v>207</v>
      </c>
      <c r="AU452" s="54" t="s">
        <v>95</v>
      </c>
      <c r="AV452" s="9" t="s">
        <v>95</v>
      </c>
      <c r="AW452" s="9" t="s">
        <v>39</v>
      </c>
      <c r="AX452" s="9" t="s">
        <v>86</v>
      </c>
      <c r="AY452" s="54" t="s">
        <v>198</v>
      </c>
    </row>
    <row r="453" spans="2:65" s="10" customFormat="1">
      <c r="B453" s="57"/>
      <c r="D453" s="199" t="s">
        <v>207</v>
      </c>
      <c r="E453" s="58" t="s">
        <v>1</v>
      </c>
      <c r="F453" s="205" t="s">
        <v>220</v>
      </c>
      <c r="H453" s="206">
        <v>53.55</v>
      </c>
      <c r="L453" s="57"/>
      <c r="M453" s="59"/>
      <c r="T453" s="60"/>
      <c r="AT453" s="58" t="s">
        <v>207</v>
      </c>
      <c r="AU453" s="58" t="s">
        <v>95</v>
      </c>
      <c r="AV453" s="10" t="s">
        <v>205</v>
      </c>
      <c r="AW453" s="10" t="s">
        <v>39</v>
      </c>
      <c r="AX453" s="10" t="s">
        <v>93</v>
      </c>
      <c r="AY453" s="58" t="s">
        <v>198</v>
      </c>
    </row>
    <row r="454" spans="2:65" s="6" customFormat="1" ht="23.1" customHeight="1">
      <c r="B454" s="31"/>
      <c r="D454" s="32" t="s">
        <v>85</v>
      </c>
      <c r="E454" s="189" t="s">
        <v>238</v>
      </c>
      <c r="F454" s="189" t="s">
        <v>576</v>
      </c>
      <c r="J454" s="190">
        <f>SUM(J455:J513)</f>
        <v>0</v>
      </c>
      <c r="L454" s="31"/>
      <c r="M454" s="33"/>
      <c r="P454" s="34">
        <f>SUM(P455:P513)</f>
        <v>2232.7979999999998</v>
      </c>
      <c r="R454" s="34">
        <f>SUM(R455:R513)</f>
        <v>920.09705000000008</v>
      </c>
      <c r="T454" s="35">
        <f>SUM(T455:T513)</f>
        <v>0</v>
      </c>
      <c r="AR454" s="32" t="s">
        <v>93</v>
      </c>
      <c r="AT454" s="36" t="s">
        <v>85</v>
      </c>
      <c r="AU454" s="36" t="s">
        <v>93</v>
      </c>
      <c r="AY454" s="32" t="s">
        <v>198</v>
      </c>
      <c r="BK454" s="37">
        <f>SUM(BK455:BK513)</f>
        <v>0</v>
      </c>
    </row>
    <row r="455" spans="2:65" s="1" customFormat="1" ht="16.5" customHeight="1">
      <c r="B455" s="38"/>
      <c r="C455" s="195" t="s">
        <v>577</v>
      </c>
      <c r="D455" s="195" t="s">
        <v>200</v>
      </c>
      <c r="E455" s="196" t="s">
        <v>578</v>
      </c>
      <c r="F455" s="192" t="s">
        <v>579</v>
      </c>
      <c r="G455" s="197" t="s">
        <v>203</v>
      </c>
      <c r="H455" s="198">
        <v>50</v>
      </c>
      <c r="I455" s="161"/>
      <c r="J455" s="191">
        <f>ROUND(I455*H455,2)</f>
        <v>0</v>
      </c>
      <c r="K455" s="192" t="s">
        <v>343</v>
      </c>
      <c r="L455" s="14"/>
      <c r="M455" s="39" t="s">
        <v>1</v>
      </c>
      <c r="N455" s="40" t="s">
        <v>51</v>
      </c>
      <c r="O455" s="41">
        <v>0.12</v>
      </c>
      <c r="P455" s="41">
        <f>O455*H455</f>
        <v>6</v>
      </c>
      <c r="Q455" s="41">
        <v>0</v>
      </c>
      <c r="R455" s="41">
        <f>Q455*H455</f>
        <v>0</v>
      </c>
      <c r="S455" s="41">
        <v>0</v>
      </c>
      <c r="T455" s="42">
        <f>S455*H455</f>
        <v>0</v>
      </c>
      <c r="AR455" s="43" t="s">
        <v>205</v>
      </c>
      <c r="AT455" s="43" t="s">
        <v>200</v>
      </c>
      <c r="AU455" s="43" t="s">
        <v>95</v>
      </c>
      <c r="AY455" s="11" t="s">
        <v>198</v>
      </c>
      <c r="BE455" s="44">
        <f>IF(N455="základní",J455,0)</f>
        <v>0</v>
      </c>
      <c r="BF455" s="44">
        <f>IF(N455="snížená",J455,0)</f>
        <v>0</v>
      </c>
      <c r="BG455" s="44">
        <f>IF(N455="zákl. přenesená",J455,0)</f>
        <v>0</v>
      </c>
      <c r="BH455" s="44">
        <f>IF(N455="sníž. přenesená",J455,0)</f>
        <v>0</v>
      </c>
      <c r="BI455" s="44">
        <f>IF(N455="nulová",J455,0)</f>
        <v>0</v>
      </c>
      <c r="BJ455" s="11" t="s">
        <v>93</v>
      </c>
      <c r="BK455" s="44">
        <f>ROUND(I455*H455,2)</f>
        <v>0</v>
      </c>
      <c r="BL455" s="11" t="s">
        <v>205</v>
      </c>
      <c r="BM455" s="43" t="s">
        <v>580</v>
      </c>
    </row>
    <row r="456" spans="2:65" s="7" customFormat="1">
      <c r="B456" s="45"/>
      <c r="D456" s="199" t="s">
        <v>207</v>
      </c>
      <c r="E456" s="46" t="s">
        <v>1</v>
      </c>
      <c r="F456" s="200" t="s">
        <v>581</v>
      </c>
      <c r="H456" s="46" t="s">
        <v>1</v>
      </c>
      <c r="L456" s="45"/>
      <c r="M456" s="47"/>
      <c r="T456" s="48"/>
      <c r="AT456" s="46" t="s">
        <v>207</v>
      </c>
      <c r="AU456" s="46" t="s">
        <v>95</v>
      </c>
      <c r="AV456" s="7" t="s">
        <v>93</v>
      </c>
      <c r="AW456" s="7" t="s">
        <v>39</v>
      </c>
      <c r="AX456" s="7" t="s">
        <v>86</v>
      </c>
      <c r="AY456" s="46" t="s">
        <v>198</v>
      </c>
    </row>
    <row r="457" spans="2:65" s="7" customFormat="1">
      <c r="B457" s="45"/>
      <c r="D457" s="199" t="s">
        <v>207</v>
      </c>
      <c r="E457" s="46" t="s">
        <v>1</v>
      </c>
      <c r="F457" s="200" t="s">
        <v>582</v>
      </c>
      <c r="H457" s="46" t="s">
        <v>1</v>
      </c>
      <c r="L457" s="45"/>
      <c r="M457" s="47"/>
      <c r="T457" s="48"/>
      <c r="AT457" s="46" t="s">
        <v>207</v>
      </c>
      <c r="AU457" s="46" t="s">
        <v>95</v>
      </c>
      <c r="AV457" s="7" t="s">
        <v>93</v>
      </c>
      <c r="AW457" s="7" t="s">
        <v>39</v>
      </c>
      <c r="AX457" s="7" t="s">
        <v>86</v>
      </c>
      <c r="AY457" s="46" t="s">
        <v>198</v>
      </c>
    </row>
    <row r="458" spans="2:65" s="9" customFormat="1">
      <c r="B458" s="53"/>
      <c r="D458" s="199" t="s">
        <v>207</v>
      </c>
      <c r="E458" s="54" t="s">
        <v>1</v>
      </c>
      <c r="F458" s="203" t="s">
        <v>1090</v>
      </c>
      <c r="H458" s="204">
        <v>50</v>
      </c>
      <c r="L458" s="53"/>
      <c r="M458" s="55"/>
      <c r="T458" s="56"/>
      <c r="AT458" s="54" t="s">
        <v>207</v>
      </c>
      <c r="AU458" s="54" t="s">
        <v>95</v>
      </c>
      <c r="AV458" s="9" t="s">
        <v>95</v>
      </c>
      <c r="AW458" s="9" t="s">
        <v>39</v>
      </c>
      <c r="AX458" s="9" t="s">
        <v>86</v>
      </c>
      <c r="AY458" s="54" t="s">
        <v>198</v>
      </c>
    </row>
    <row r="459" spans="2:65" s="10" customFormat="1">
      <c r="B459" s="57"/>
      <c r="D459" s="199" t="s">
        <v>207</v>
      </c>
      <c r="E459" s="58" t="s">
        <v>1</v>
      </c>
      <c r="F459" s="205" t="s">
        <v>220</v>
      </c>
      <c r="H459" s="206">
        <v>50</v>
      </c>
      <c r="L459" s="57"/>
      <c r="M459" s="59"/>
      <c r="T459" s="60"/>
      <c r="AT459" s="58" t="s">
        <v>207</v>
      </c>
      <c r="AU459" s="58" t="s">
        <v>95</v>
      </c>
      <c r="AV459" s="10" t="s">
        <v>205</v>
      </c>
      <c r="AW459" s="10" t="s">
        <v>39</v>
      </c>
      <c r="AX459" s="10" t="s">
        <v>93</v>
      </c>
      <c r="AY459" s="58" t="s">
        <v>198</v>
      </c>
    </row>
    <row r="460" spans="2:65" s="1" customFormat="1" ht="16.5" customHeight="1">
      <c r="B460" s="38"/>
      <c r="C460" s="195" t="s">
        <v>583</v>
      </c>
      <c r="D460" s="195" t="s">
        <v>200</v>
      </c>
      <c r="E460" s="196" t="s">
        <v>584</v>
      </c>
      <c r="F460" s="192" t="s">
        <v>585</v>
      </c>
      <c r="G460" s="197" t="s">
        <v>203</v>
      </c>
      <c r="H460" s="198">
        <v>4150</v>
      </c>
      <c r="I460" s="161"/>
      <c r="J460" s="191">
        <f>ROUND(I460*H460,2)</f>
        <v>0</v>
      </c>
      <c r="K460" s="192" t="s">
        <v>343</v>
      </c>
      <c r="L460" s="14"/>
      <c r="M460" s="39" t="s">
        <v>1</v>
      </c>
      <c r="N460" s="40" t="s">
        <v>51</v>
      </c>
      <c r="O460" s="41">
        <v>3.1E-2</v>
      </c>
      <c r="P460" s="41">
        <f>O460*H460</f>
        <v>128.65</v>
      </c>
      <c r="Q460" s="41">
        <v>0</v>
      </c>
      <c r="R460" s="41">
        <f>Q460*H460</f>
        <v>0</v>
      </c>
      <c r="S460" s="41">
        <v>0</v>
      </c>
      <c r="T460" s="42">
        <f>S460*H460</f>
        <v>0</v>
      </c>
      <c r="AR460" s="43" t="s">
        <v>205</v>
      </c>
      <c r="AT460" s="43" t="s">
        <v>200</v>
      </c>
      <c r="AU460" s="43" t="s">
        <v>95</v>
      </c>
      <c r="AY460" s="11" t="s">
        <v>198</v>
      </c>
      <c r="BE460" s="44">
        <f>IF(N460="základní",J460,0)</f>
        <v>0</v>
      </c>
      <c r="BF460" s="44">
        <f>IF(N460="snížená",J460,0)</f>
        <v>0</v>
      </c>
      <c r="BG460" s="44">
        <f>IF(N460="zákl. přenesená",J460,0)</f>
        <v>0</v>
      </c>
      <c r="BH460" s="44">
        <f>IF(N460="sníž. přenesená",J460,0)</f>
        <v>0</v>
      </c>
      <c r="BI460" s="44">
        <f>IF(N460="nulová",J460,0)</f>
        <v>0</v>
      </c>
      <c r="BJ460" s="11" t="s">
        <v>93</v>
      </c>
      <c r="BK460" s="44">
        <f>ROUND(I460*H460,2)</f>
        <v>0</v>
      </c>
      <c r="BL460" s="11" t="s">
        <v>205</v>
      </c>
      <c r="BM460" s="43" t="s">
        <v>586</v>
      </c>
    </row>
    <row r="461" spans="2:65" s="9" customFormat="1">
      <c r="B461" s="53"/>
      <c r="D461" s="199" t="s">
        <v>207</v>
      </c>
      <c r="E461" s="54" t="s">
        <v>1</v>
      </c>
      <c r="F461" s="203" t="s">
        <v>1089</v>
      </c>
      <c r="H461" s="204">
        <v>4150</v>
      </c>
      <c r="L461" s="53"/>
      <c r="M461" s="55"/>
      <c r="T461" s="56"/>
      <c r="AT461" s="54" t="s">
        <v>207</v>
      </c>
      <c r="AU461" s="54" t="s">
        <v>95</v>
      </c>
      <c r="AV461" s="9" t="s">
        <v>95</v>
      </c>
      <c r="AW461" s="9" t="s">
        <v>39</v>
      </c>
      <c r="AX461" s="9" t="s">
        <v>93</v>
      </c>
      <c r="AY461" s="54" t="s">
        <v>198</v>
      </c>
    </row>
    <row r="462" spans="2:65" s="1" customFormat="1" ht="16.5" customHeight="1">
      <c r="B462" s="38"/>
      <c r="C462" s="195" t="s">
        <v>587</v>
      </c>
      <c r="D462" s="195" t="s">
        <v>200</v>
      </c>
      <c r="E462" s="196" t="s">
        <v>588</v>
      </c>
      <c r="F462" s="192" t="s">
        <v>589</v>
      </c>
      <c r="G462" s="197" t="s">
        <v>203</v>
      </c>
      <c r="H462" s="198">
        <v>44</v>
      </c>
      <c r="I462" s="161"/>
      <c r="J462" s="191">
        <f>ROUND(I462*H462,2)</f>
        <v>0</v>
      </c>
      <c r="K462" s="192" t="s">
        <v>343</v>
      </c>
      <c r="L462" s="14"/>
      <c r="M462" s="39" t="s">
        <v>1</v>
      </c>
      <c r="N462" s="40" t="s">
        <v>51</v>
      </c>
      <c r="O462" s="41">
        <v>0.14899999999999999</v>
      </c>
      <c r="P462" s="41">
        <f>O462*H462</f>
        <v>6.556</v>
      </c>
      <c r="Q462" s="41">
        <v>0</v>
      </c>
      <c r="R462" s="41">
        <f>Q462*H462</f>
        <v>0</v>
      </c>
      <c r="S462" s="41">
        <v>0</v>
      </c>
      <c r="T462" s="42">
        <f>S462*H462</f>
        <v>0</v>
      </c>
      <c r="AR462" s="43" t="s">
        <v>205</v>
      </c>
      <c r="AT462" s="43" t="s">
        <v>200</v>
      </c>
      <c r="AU462" s="43" t="s">
        <v>95</v>
      </c>
      <c r="AY462" s="11" t="s">
        <v>198</v>
      </c>
      <c r="BE462" s="44">
        <f>IF(N462="základní",J462,0)</f>
        <v>0</v>
      </c>
      <c r="BF462" s="44">
        <f>IF(N462="snížená",J462,0)</f>
        <v>0</v>
      </c>
      <c r="BG462" s="44">
        <f>IF(N462="zákl. přenesená",J462,0)</f>
        <v>0</v>
      </c>
      <c r="BH462" s="44">
        <f>IF(N462="sníž. přenesená",J462,0)</f>
        <v>0</v>
      </c>
      <c r="BI462" s="44">
        <f>IF(N462="nulová",J462,0)</f>
        <v>0</v>
      </c>
      <c r="BJ462" s="11" t="s">
        <v>93</v>
      </c>
      <c r="BK462" s="44">
        <f>ROUND(I462*H462,2)</f>
        <v>0</v>
      </c>
      <c r="BL462" s="11" t="s">
        <v>205</v>
      </c>
      <c r="BM462" s="43" t="s">
        <v>590</v>
      </c>
    </row>
    <row r="463" spans="2:65" s="9" customFormat="1">
      <c r="B463" s="53"/>
      <c r="D463" s="199" t="s">
        <v>207</v>
      </c>
      <c r="E463" s="54" t="s">
        <v>1</v>
      </c>
      <c r="F463" s="203" t="s">
        <v>1088</v>
      </c>
      <c r="H463" s="204">
        <v>44</v>
      </c>
      <c r="L463" s="53"/>
      <c r="M463" s="55"/>
      <c r="T463" s="56"/>
      <c r="AT463" s="54" t="s">
        <v>207</v>
      </c>
      <c r="AU463" s="54" t="s">
        <v>95</v>
      </c>
      <c r="AV463" s="9" t="s">
        <v>95</v>
      </c>
      <c r="AW463" s="9" t="s">
        <v>39</v>
      </c>
      <c r="AX463" s="9" t="s">
        <v>93</v>
      </c>
      <c r="AY463" s="54" t="s">
        <v>198</v>
      </c>
    </row>
    <row r="464" spans="2:65" s="1" customFormat="1" ht="16.5" customHeight="1">
      <c r="B464" s="38"/>
      <c r="C464" s="195" t="s">
        <v>591</v>
      </c>
      <c r="D464" s="195" t="s">
        <v>200</v>
      </c>
      <c r="E464" s="196" t="s">
        <v>592</v>
      </c>
      <c r="F464" s="192" t="s">
        <v>593</v>
      </c>
      <c r="G464" s="197" t="s">
        <v>203</v>
      </c>
      <c r="H464" s="198">
        <v>3550</v>
      </c>
      <c r="I464" s="161"/>
      <c r="J464" s="191">
        <f>ROUND(I464*H464,2)</f>
        <v>0</v>
      </c>
      <c r="K464" s="192" t="s">
        <v>204</v>
      </c>
      <c r="L464" s="14"/>
      <c r="M464" s="39" t="s">
        <v>1</v>
      </c>
      <c r="N464" s="40" t="s">
        <v>51</v>
      </c>
      <c r="O464" s="41">
        <v>0.5</v>
      </c>
      <c r="P464" s="41">
        <f>O464*H464</f>
        <v>1775</v>
      </c>
      <c r="Q464" s="41">
        <v>8.9219999999999994E-2</v>
      </c>
      <c r="R464" s="41">
        <f>Q464*H464</f>
        <v>316.73099999999999</v>
      </c>
      <c r="S464" s="41">
        <v>0</v>
      </c>
      <c r="T464" s="42">
        <f>S464*H464</f>
        <v>0</v>
      </c>
      <c r="AR464" s="43" t="s">
        <v>205</v>
      </c>
      <c r="AT464" s="43" t="s">
        <v>200</v>
      </c>
      <c r="AU464" s="43" t="s">
        <v>95</v>
      </c>
      <c r="AY464" s="11" t="s">
        <v>198</v>
      </c>
      <c r="BE464" s="44">
        <f>IF(N464="základní",J464,0)</f>
        <v>0</v>
      </c>
      <c r="BF464" s="44">
        <f>IF(N464="snížená",J464,0)</f>
        <v>0</v>
      </c>
      <c r="BG464" s="44">
        <f>IF(N464="zákl. přenesená",J464,0)</f>
        <v>0</v>
      </c>
      <c r="BH464" s="44">
        <f>IF(N464="sníž. přenesená",J464,0)</f>
        <v>0</v>
      </c>
      <c r="BI464" s="44">
        <f>IF(N464="nulová",J464,0)</f>
        <v>0</v>
      </c>
      <c r="BJ464" s="11" t="s">
        <v>93</v>
      </c>
      <c r="BK464" s="44">
        <f>ROUND(I464*H464,2)</f>
        <v>0</v>
      </c>
      <c r="BL464" s="11" t="s">
        <v>205</v>
      </c>
      <c r="BM464" s="43" t="s">
        <v>594</v>
      </c>
    </row>
    <row r="465" spans="2:65" s="7" customFormat="1">
      <c r="B465" s="45"/>
      <c r="D465" s="199" t="s">
        <v>207</v>
      </c>
      <c r="E465" s="46" t="s">
        <v>1</v>
      </c>
      <c r="F465" s="200" t="s">
        <v>595</v>
      </c>
      <c r="H465" s="46" t="s">
        <v>1</v>
      </c>
      <c r="L465" s="45"/>
      <c r="M465" s="47"/>
      <c r="T465" s="48"/>
      <c r="AT465" s="46" t="s">
        <v>207</v>
      </c>
      <c r="AU465" s="46" t="s">
        <v>95</v>
      </c>
      <c r="AV465" s="7" t="s">
        <v>93</v>
      </c>
      <c r="AW465" s="7" t="s">
        <v>39</v>
      </c>
      <c r="AX465" s="7" t="s">
        <v>86</v>
      </c>
      <c r="AY465" s="46" t="s">
        <v>198</v>
      </c>
    </row>
    <row r="466" spans="2:65" s="7" customFormat="1">
      <c r="B466" s="45"/>
      <c r="D466" s="199" t="s">
        <v>207</v>
      </c>
      <c r="E466" s="46" t="s">
        <v>1</v>
      </c>
      <c r="F466" s="200" t="s">
        <v>596</v>
      </c>
      <c r="H466" s="46" t="s">
        <v>1</v>
      </c>
      <c r="L466" s="45"/>
      <c r="M466" s="47"/>
      <c r="T466" s="48"/>
      <c r="AT466" s="46" t="s">
        <v>207</v>
      </c>
      <c r="AU466" s="46" t="s">
        <v>95</v>
      </c>
      <c r="AV466" s="7" t="s">
        <v>93</v>
      </c>
      <c r="AW466" s="7" t="s">
        <v>39</v>
      </c>
      <c r="AX466" s="7" t="s">
        <v>86</v>
      </c>
      <c r="AY466" s="46" t="s">
        <v>198</v>
      </c>
    </row>
    <row r="467" spans="2:65" s="9" customFormat="1">
      <c r="B467" s="53"/>
      <c r="D467" s="199" t="s">
        <v>207</v>
      </c>
      <c r="E467" s="54" t="s">
        <v>1</v>
      </c>
      <c r="F467" s="203" t="s">
        <v>1087</v>
      </c>
      <c r="H467" s="204">
        <v>3550</v>
      </c>
      <c r="L467" s="53"/>
      <c r="M467" s="55"/>
      <c r="T467" s="56"/>
      <c r="AT467" s="54" t="s">
        <v>207</v>
      </c>
      <c r="AU467" s="54" t="s">
        <v>95</v>
      </c>
      <c r="AV467" s="9" t="s">
        <v>95</v>
      </c>
      <c r="AW467" s="9" t="s">
        <v>39</v>
      </c>
      <c r="AX467" s="9" t="s">
        <v>86</v>
      </c>
      <c r="AY467" s="54" t="s">
        <v>198</v>
      </c>
    </row>
    <row r="468" spans="2:65" s="10" customFormat="1">
      <c r="B468" s="57"/>
      <c r="D468" s="199" t="s">
        <v>207</v>
      </c>
      <c r="E468" s="58" t="s">
        <v>1</v>
      </c>
      <c r="F468" s="205" t="s">
        <v>220</v>
      </c>
      <c r="H468" s="206">
        <v>3550</v>
      </c>
      <c r="L468" s="57"/>
      <c r="M468" s="59"/>
      <c r="T468" s="60"/>
      <c r="AT468" s="58" t="s">
        <v>207</v>
      </c>
      <c r="AU468" s="58" t="s">
        <v>95</v>
      </c>
      <c r="AV468" s="10" t="s">
        <v>205</v>
      </c>
      <c r="AW468" s="10" t="s">
        <v>39</v>
      </c>
      <c r="AX468" s="10" t="s">
        <v>93</v>
      </c>
      <c r="AY468" s="58" t="s">
        <v>198</v>
      </c>
    </row>
    <row r="469" spans="2:65" s="1" customFormat="1" ht="16.5" customHeight="1">
      <c r="B469" s="38"/>
      <c r="C469" s="207" t="s">
        <v>597</v>
      </c>
      <c r="D469" s="207" t="s">
        <v>494</v>
      </c>
      <c r="E469" s="208" t="s">
        <v>598</v>
      </c>
      <c r="F469" s="194" t="s">
        <v>599</v>
      </c>
      <c r="G469" s="209" t="s">
        <v>203</v>
      </c>
      <c r="H469" s="210">
        <v>3585.5</v>
      </c>
      <c r="I469" s="162"/>
      <c r="J469" s="193">
        <f>ROUND(I469*H469,2)</f>
        <v>0</v>
      </c>
      <c r="K469" s="194" t="s">
        <v>204</v>
      </c>
      <c r="L469" s="61"/>
      <c r="M469" s="62" t="s">
        <v>1</v>
      </c>
      <c r="N469" s="63" t="s">
        <v>51</v>
      </c>
      <c r="O469" s="41">
        <v>0</v>
      </c>
      <c r="P469" s="41">
        <f>O469*H469</f>
        <v>0</v>
      </c>
      <c r="Q469" s="41">
        <v>0.13100000000000001</v>
      </c>
      <c r="R469" s="41">
        <f>Q469*H469</f>
        <v>469.70050000000003</v>
      </c>
      <c r="S469" s="41">
        <v>0</v>
      </c>
      <c r="T469" s="42">
        <f>S469*H469</f>
        <v>0</v>
      </c>
      <c r="AR469" s="43" t="s">
        <v>260</v>
      </c>
      <c r="AT469" s="43" t="s">
        <v>494</v>
      </c>
      <c r="AU469" s="43" t="s">
        <v>95</v>
      </c>
      <c r="AY469" s="11" t="s">
        <v>198</v>
      </c>
      <c r="BE469" s="44">
        <f>IF(N469="základní",J469,0)</f>
        <v>0</v>
      </c>
      <c r="BF469" s="44">
        <f>IF(N469="snížená",J469,0)</f>
        <v>0</v>
      </c>
      <c r="BG469" s="44">
        <f>IF(N469="zákl. přenesená",J469,0)</f>
        <v>0</v>
      </c>
      <c r="BH469" s="44">
        <f>IF(N469="sníž. přenesená",J469,0)</f>
        <v>0</v>
      </c>
      <c r="BI469" s="44">
        <f>IF(N469="nulová",J469,0)</f>
        <v>0</v>
      </c>
      <c r="BJ469" s="11" t="s">
        <v>93</v>
      </c>
      <c r="BK469" s="44">
        <f>ROUND(I469*H469,2)</f>
        <v>0</v>
      </c>
      <c r="BL469" s="11" t="s">
        <v>205</v>
      </c>
      <c r="BM469" s="43" t="s">
        <v>600</v>
      </c>
    </row>
    <row r="470" spans="2:65" s="9" customFormat="1">
      <c r="B470" s="53"/>
      <c r="D470" s="199" t="s">
        <v>207</v>
      </c>
      <c r="E470" s="54" t="s">
        <v>1</v>
      </c>
      <c r="F470" s="203" t="s">
        <v>1091</v>
      </c>
      <c r="H470" s="204">
        <v>3585.5</v>
      </c>
      <c r="L470" s="53"/>
      <c r="M470" s="55"/>
      <c r="T470" s="56"/>
      <c r="AT470" s="54" t="s">
        <v>207</v>
      </c>
      <c r="AU470" s="54" t="s">
        <v>95</v>
      </c>
      <c r="AV470" s="9" t="s">
        <v>95</v>
      </c>
      <c r="AW470" s="9" t="s">
        <v>39</v>
      </c>
      <c r="AX470" s="9" t="s">
        <v>93</v>
      </c>
      <c r="AY470" s="54" t="s">
        <v>198</v>
      </c>
    </row>
    <row r="471" spans="2:65" s="1" customFormat="1" ht="16.5" customHeight="1">
      <c r="B471" s="38"/>
      <c r="C471" s="195" t="s">
        <v>601</v>
      </c>
      <c r="D471" s="195" t="s">
        <v>200</v>
      </c>
      <c r="E471" s="196" t="s">
        <v>602</v>
      </c>
      <c r="F471" s="192" t="s">
        <v>603</v>
      </c>
      <c r="G471" s="197" t="s">
        <v>203</v>
      </c>
      <c r="H471" s="198">
        <v>523</v>
      </c>
      <c r="I471" s="161"/>
      <c r="J471" s="191">
        <f>ROUND(I471*H471,2)</f>
        <v>0</v>
      </c>
      <c r="K471" s="192" t="s">
        <v>204</v>
      </c>
      <c r="L471" s="14"/>
      <c r="M471" s="39" t="s">
        <v>1</v>
      </c>
      <c r="N471" s="40" t="s">
        <v>51</v>
      </c>
      <c r="O471" s="41">
        <v>0.54</v>
      </c>
      <c r="P471" s="41">
        <f>O471*H471</f>
        <v>282.42</v>
      </c>
      <c r="Q471" s="41">
        <v>8.9219999999999994E-2</v>
      </c>
      <c r="R471" s="41">
        <f>Q471*H471</f>
        <v>46.662059999999997</v>
      </c>
      <c r="S471" s="41">
        <v>0</v>
      </c>
      <c r="T471" s="42">
        <f>S471*H471</f>
        <v>0</v>
      </c>
      <c r="AR471" s="43" t="s">
        <v>205</v>
      </c>
      <c r="AT471" s="43" t="s">
        <v>200</v>
      </c>
      <c r="AU471" s="43" t="s">
        <v>95</v>
      </c>
      <c r="AY471" s="11" t="s">
        <v>198</v>
      </c>
      <c r="BE471" s="44">
        <f>IF(N471="základní",J471,0)</f>
        <v>0</v>
      </c>
      <c r="BF471" s="44">
        <f>IF(N471="snížená",J471,0)</f>
        <v>0</v>
      </c>
      <c r="BG471" s="44">
        <f>IF(N471="zákl. přenesená",J471,0)</f>
        <v>0</v>
      </c>
      <c r="BH471" s="44">
        <f>IF(N471="sníž. přenesená",J471,0)</f>
        <v>0</v>
      </c>
      <c r="BI471" s="44">
        <f>IF(N471="nulová",J471,0)</f>
        <v>0</v>
      </c>
      <c r="BJ471" s="11" t="s">
        <v>93</v>
      </c>
      <c r="BK471" s="44">
        <f>ROUND(I471*H471,2)</f>
        <v>0</v>
      </c>
      <c r="BL471" s="11" t="s">
        <v>205</v>
      </c>
      <c r="BM471" s="43" t="s">
        <v>604</v>
      </c>
    </row>
    <row r="472" spans="2:65" s="7" customFormat="1">
      <c r="B472" s="45"/>
      <c r="D472" s="199" t="s">
        <v>207</v>
      </c>
      <c r="E472" s="46" t="s">
        <v>1</v>
      </c>
      <c r="F472" s="200" t="s">
        <v>595</v>
      </c>
      <c r="H472" s="46" t="s">
        <v>1</v>
      </c>
      <c r="L472" s="45"/>
      <c r="M472" s="47"/>
      <c r="T472" s="48"/>
      <c r="AT472" s="46" t="s">
        <v>207</v>
      </c>
      <c r="AU472" s="46" t="s">
        <v>95</v>
      </c>
      <c r="AV472" s="7" t="s">
        <v>93</v>
      </c>
      <c r="AW472" s="7" t="s">
        <v>39</v>
      </c>
      <c r="AX472" s="7" t="s">
        <v>86</v>
      </c>
      <c r="AY472" s="46" t="s">
        <v>198</v>
      </c>
    </row>
    <row r="473" spans="2:65" s="7" customFormat="1">
      <c r="B473" s="45"/>
      <c r="D473" s="199" t="s">
        <v>207</v>
      </c>
      <c r="E473" s="46" t="s">
        <v>1</v>
      </c>
      <c r="F473" s="200" t="s">
        <v>605</v>
      </c>
      <c r="H473" s="46" t="s">
        <v>1</v>
      </c>
      <c r="L473" s="45"/>
      <c r="M473" s="47"/>
      <c r="T473" s="48"/>
      <c r="AT473" s="46" t="s">
        <v>207</v>
      </c>
      <c r="AU473" s="46" t="s">
        <v>95</v>
      </c>
      <c r="AV473" s="7" t="s">
        <v>93</v>
      </c>
      <c r="AW473" s="7" t="s">
        <v>39</v>
      </c>
      <c r="AX473" s="7" t="s">
        <v>86</v>
      </c>
      <c r="AY473" s="46" t="s">
        <v>198</v>
      </c>
    </row>
    <row r="474" spans="2:65" s="9" customFormat="1">
      <c r="B474" s="53"/>
      <c r="D474" s="199" t="s">
        <v>207</v>
      </c>
      <c r="E474" s="54" t="s">
        <v>1</v>
      </c>
      <c r="F474" s="203" t="s">
        <v>1092</v>
      </c>
      <c r="H474" s="204">
        <v>13</v>
      </c>
      <c r="L474" s="53"/>
      <c r="M474" s="55"/>
      <c r="T474" s="56"/>
      <c r="AT474" s="54" t="s">
        <v>207</v>
      </c>
      <c r="AU474" s="54" t="s">
        <v>95</v>
      </c>
      <c r="AV474" s="9" t="s">
        <v>95</v>
      </c>
      <c r="AW474" s="9" t="s">
        <v>39</v>
      </c>
      <c r="AX474" s="9" t="s">
        <v>86</v>
      </c>
      <c r="AY474" s="54" t="s">
        <v>198</v>
      </c>
    </row>
    <row r="475" spans="2:65" s="7" customFormat="1">
      <c r="B475" s="45"/>
      <c r="D475" s="199" t="s">
        <v>207</v>
      </c>
      <c r="E475" s="46" t="s">
        <v>1</v>
      </c>
      <c r="F475" s="200" t="s">
        <v>606</v>
      </c>
      <c r="H475" s="46" t="s">
        <v>1</v>
      </c>
      <c r="L475" s="45"/>
      <c r="M475" s="47"/>
      <c r="T475" s="48"/>
      <c r="AT475" s="46" t="s">
        <v>207</v>
      </c>
      <c r="AU475" s="46" t="s">
        <v>95</v>
      </c>
      <c r="AV475" s="7" t="s">
        <v>93</v>
      </c>
      <c r="AW475" s="7" t="s">
        <v>39</v>
      </c>
      <c r="AX475" s="7" t="s">
        <v>86</v>
      </c>
      <c r="AY475" s="46" t="s">
        <v>198</v>
      </c>
    </row>
    <row r="476" spans="2:65" s="8" customFormat="1">
      <c r="B476" s="49"/>
      <c r="D476" s="199" t="s">
        <v>207</v>
      </c>
      <c r="E476" s="50" t="s">
        <v>1</v>
      </c>
      <c r="F476" s="201" t="s">
        <v>252</v>
      </c>
      <c r="H476" s="202">
        <v>13</v>
      </c>
      <c r="L476" s="49"/>
      <c r="M476" s="51"/>
      <c r="T476" s="52"/>
      <c r="AT476" s="50" t="s">
        <v>207</v>
      </c>
      <c r="AU476" s="50" t="s">
        <v>95</v>
      </c>
      <c r="AV476" s="8" t="s">
        <v>217</v>
      </c>
      <c r="AW476" s="8" t="s">
        <v>39</v>
      </c>
      <c r="AX476" s="8" t="s">
        <v>86</v>
      </c>
      <c r="AY476" s="50" t="s">
        <v>198</v>
      </c>
    </row>
    <row r="477" spans="2:65" s="9" customFormat="1">
      <c r="B477" s="53"/>
      <c r="D477" s="199" t="s">
        <v>207</v>
      </c>
      <c r="E477" s="54" t="s">
        <v>1</v>
      </c>
      <c r="F477" s="203" t="s">
        <v>1093</v>
      </c>
      <c r="H477" s="204">
        <v>22</v>
      </c>
      <c r="L477" s="53"/>
      <c r="M477" s="55"/>
      <c r="T477" s="56"/>
      <c r="AT477" s="54" t="s">
        <v>207</v>
      </c>
      <c r="AU477" s="54" t="s">
        <v>95</v>
      </c>
      <c r="AV477" s="9" t="s">
        <v>95</v>
      </c>
      <c r="AW477" s="9" t="s">
        <v>39</v>
      </c>
      <c r="AX477" s="9" t="s">
        <v>86</v>
      </c>
      <c r="AY477" s="54" t="s">
        <v>198</v>
      </c>
    </row>
    <row r="478" spans="2:65" s="7" customFormat="1">
      <c r="B478" s="45"/>
      <c r="D478" s="199" t="s">
        <v>207</v>
      </c>
      <c r="E478" s="46" t="s">
        <v>1</v>
      </c>
      <c r="F478" s="200" t="s">
        <v>607</v>
      </c>
      <c r="H478" s="46" t="s">
        <v>1</v>
      </c>
      <c r="L478" s="45"/>
      <c r="M478" s="47"/>
      <c r="T478" s="48"/>
      <c r="AT478" s="46" t="s">
        <v>207</v>
      </c>
      <c r="AU478" s="46" t="s">
        <v>95</v>
      </c>
      <c r="AV478" s="7" t="s">
        <v>93</v>
      </c>
      <c r="AW478" s="7" t="s">
        <v>39</v>
      </c>
      <c r="AX478" s="7" t="s">
        <v>86</v>
      </c>
      <c r="AY478" s="46" t="s">
        <v>198</v>
      </c>
    </row>
    <row r="479" spans="2:65" s="8" customFormat="1">
      <c r="B479" s="49"/>
      <c r="D479" s="199" t="s">
        <v>207</v>
      </c>
      <c r="E479" s="50" t="s">
        <v>1</v>
      </c>
      <c r="F479" s="201" t="s">
        <v>252</v>
      </c>
      <c r="H479" s="202">
        <v>22</v>
      </c>
      <c r="L479" s="49"/>
      <c r="M479" s="51"/>
      <c r="T479" s="52"/>
      <c r="AT479" s="50" t="s">
        <v>207</v>
      </c>
      <c r="AU479" s="50" t="s">
        <v>95</v>
      </c>
      <c r="AV479" s="8" t="s">
        <v>217</v>
      </c>
      <c r="AW479" s="8" t="s">
        <v>39</v>
      </c>
      <c r="AX479" s="8" t="s">
        <v>86</v>
      </c>
      <c r="AY479" s="50" t="s">
        <v>198</v>
      </c>
    </row>
    <row r="480" spans="2:65" s="7" customFormat="1">
      <c r="B480" s="45"/>
      <c r="D480" s="199" t="s">
        <v>207</v>
      </c>
      <c r="E480" s="46" t="s">
        <v>1</v>
      </c>
      <c r="F480" s="200" t="s">
        <v>608</v>
      </c>
      <c r="H480" s="46" t="s">
        <v>1</v>
      </c>
      <c r="L480" s="45"/>
      <c r="M480" s="47"/>
      <c r="T480" s="48"/>
      <c r="AT480" s="46" t="s">
        <v>207</v>
      </c>
      <c r="AU480" s="46" t="s">
        <v>95</v>
      </c>
      <c r="AV480" s="7" t="s">
        <v>93</v>
      </c>
      <c r="AW480" s="7" t="s">
        <v>39</v>
      </c>
      <c r="AX480" s="7" t="s">
        <v>86</v>
      </c>
      <c r="AY480" s="46" t="s">
        <v>198</v>
      </c>
    </row>
    <row r="481" spans="2:65" s="9" customFormat="1">
      <c r="B481" s="53"/>
      <c r="D481" s="199" t="s">
        <v>207</v>
      </c>
      <c r="E481" s="54" t="s">
        <v>1</v>
      </c>
      <c r="F481" s="203" t="s">
        <v>1094</v>
      </c>
      <c r="H481" s="204">
        <v>488</v>
      </c>
      <c r="L481" s="53"/>
      <c r="M481" s="55"/>
      <c r="T481" s="56"/>
      <c r="AT481" s="54" t="s">
        <v>207</v>
      </c>
      <c r="AU481" s="54" t="s">
        <v>95</v>
      </c>
      <c r="AV481" s="9" t="s">
        <v>95</v>
      </c>
      <c r="AW481" s="9" t="s">
        <v>39</v>
      </c>
      <c r="AX481" s="9" t="s">
        <v>86</v>
      </c>
      <c r="AY481" s="54" t="s">
        <v>198</v>
      </c>
    </row>
    <row r="482" spans="2:65" s="7" customFormat="1">
      <c r="B482" s="45"/>
      <c r="D482" s="199" t="s">
        <v>207</v>
      </c>
      <c r="E482" s="46" t="s">
        <v>1</v>
      </c>
      <c r="F482" s="200" t="s">
        <v>609</v>
      </c>
      <c r="H482" s="46" t="s">
        <v>1</v>
      </c>
      <c r="L482" s="45"/>
      <c r="M482" s="47"/>
      <c r="T482" s="48"/>
      <c r="AT482" s="46" t="s">
        <v>207</v>
      </c>
      <c r="AU482" s="46" t="s">
        <v>95</v>
      </c>
      <c r="AV482" s="7" t="s">
        <v>93</v>
      </c>
      <c r="AW482" s="7" t="s">
        <v>39</v>
      </c>
      <c r="AX482" s="7" t="s">
        <v>86</v>
      </c>
      <c r="AY482" s="46" t="s">
        <v>198</v>
      </c>
    </row>
    <row r="483" spans="2:65" s="7" customFormat="1">
      <c r="B483" s="45"/>
      <c r="D483" s="199" t="s">
        <v>207</v>
      </c>
      <c r="E483" s="46" t="s">
        <v>1</v>
      </c>
      <c r="F483" s="200" t="s">
        <v>610</v>
      </c>
      <c r="H483" s="46" t="s">
        <v>1</v>
      </c>
      <c r="L483" s="45"/>
      <c r="M483" s="47"/>
      <c r="T483" s="48"/>
      <c r="AT483" s="46" t="s">
        <v>207</v>
      </c>
      <c r="AU483" s="46" t="s">
        <v>95</v>
      </c>
      <c r="AV483" s="7" t="s">
        <v>93</v>
      </c>
      <c r="AW483" s="7" t="s">
        <v>39</v>
      </c>
      <c r="AX483" s="7" t="s">
        <v>86</v>
      </c>
      <c r="AY483" s="46" t="s">
        <v>198</v>
      </c>
    </row>
    <row r="484" spans="2:65" s="10" customFormat="1">
      <c r="B484" s="57"/>
      <c r="D484" s="199" t="s">
        <v>207</v>
      </c>
      <c r="E484" s="58" t="s">
        <v>1</v>
      </c>
      <c r="F484" s="205" t="s">
        <v>220</v>
      </c>
      <c r="H484" s="206">
        <v>523</v>
      </c>
      <c r="L484" s="57"/>
      <c r="M484" s="59"/>
      <c r="T484" s="60"/>
      <c r="AT484" s="58" t="s">
        <v>207</v>
      </c>
      <c r="AU484" s="58" t="s">
        <v>95</v>
      </c>
      <c r="AV484" s="10" t="s">
        <v>205</v>
      </c>
      <c r="AW484" s="10" t="s">
        <v>39</v>
      </c>
      <c r="AX484" s="10" t="s">
        <v>93</v>
      </c>
      <c r="AY484" s="58" t="s">
        <v>198</v>
      </c>
    </row>
    <row r="485" spans="2:65" s="1" customFormat="1" ht="16.5" customHeight="1">
      <c r="B485" s="38"/>
      <c r="C485" s="207" t="s">
        <v>611</v>
      </c>
      <c r="D485" s="207" t="s">
        <v>494</v>
      </c>
      <c r="E485" s="208" t="s">
        <v>612</v>
      </c>
      <c r="F485" s="194" t="s">
        <v>613</v>
      </c>
      <c r="G485" s="209" t="s">
        <v>203</v>
      </c>
      <c r="H485" s="210">
        <v>13.39</v>
      </c>
      <c r="I485" s="162"/>
      <c r="J485" s="193">
        <f>ROUND(I485*H485,2)</f>
        <v>0</v>
      </c>
      <c r="K485" s="194" t="s">
        <v>204</v>
      </c>
      <c r="L485" s="61"/>
      <c r="M485" s="62" t="s">
        <v>1</v>
      </c>
      <c r="N485" s="63" t="s">
        <v>51</v>
      </c>
      <c r="O485" s="41">
        <v>0</v>
      </c>
      <c r="P485" s="41">
        <f>O485*H485</f>
        <v>0</v>
      </c>
      <c r="Q485" s="41">
        <v>0.13100000000000001</v>
      </c>
      <c r="R485" s="41">
        <f>Q485*H485</f>
        <v>1.7540900000000001</v>
      </c>
      <c r="S485" s="41">
        <v>0</v>
      </c>
      <c r="T485" s="42">
        <f>S485*H485</f>
        <v>0</v>
      </c>
      <c r="AR485" s="43" t="s">
        <v>260</v>
      </c>
      <c r="AT485" s="43" t="s">
        <v>494</v>
      </c>
      <c r="AU485" s="43" t="s">
        <v>95</v>
      </c>
      <c r="AY485" s="11" t="s">
        <v>198</v>
      </c>
      <c r="BE485" s="44">
        <f>IF(N485="základní",J485,0)</f>
        <v>0</v>
      </c>
      <c r="BF485" s="44">
        <f>IF(N485="snížená",J485,0)</f>
        <v>0</v>
      </c>
      <c r="BG485" s="44">
        <f>IF(N485="zákl. přenesená",J485,0)</f>
        <v>0</v>
      </c>
      <c r="BH485" s="44">
        <f>IF(N485="sníž. přenesená",J485,0)</f>
        <v>0</v>
      </c>
      <c r="BI485" s="44">
        <f>IF(N485="nulová",J485,0)</f>
        <v>0</v>
      </c>
      <c r="BJ485" s="11" t="s">
        <v>93</v>
      </c>
      <c r="BK485" s="44">
        <f>ROUND(I485*H485,2)</f>
        <v>0</v>
      </c>
      <c r="BL485" s="11" t="s">
        <v>205</v>
      </c>
      <c r="BM485" s="43" t="s">
        <v>614</v>
      </c>
    </row>
    <row r="486" spans="2:65" s="7" customFormat="1">
      <c r="B486" s="45"/>
      <c r="D486" s="199" t="s">
        <v>207</v>
      </c>
      <c r="E486" s="46" t="s">
        <v>1</v>
      </c>
      <c r="F486" s="200" t="s">
        <v>615</v>
      </c>
      <c r="H486" s="46" t="s">
        <v>1</v>
      </c>
      <c r="L486" s="45"/>
      <c r="M486" s="47"/>
      <c r="T486" s="48"/>
      <c r="AT486" s="46" t="s">
        <v>207</v>
      </c>
      <c r="AU486" s="46" t="s">
        <v>95</v>
      </c>
      <c r="AV486" s="7" t="s">
        <v>93</v>
      </c>
      <c r="AW486" s="7" t="s">
        <v>39</v>
      </c>
      <c r="AX486" s="7" t="s">
        <v>86</v>
      </c>
      <c r="AY486" s="46" t="s">
        <v>198</v>
      </c>
    </row>
    <row r="487" spans="2:65" s="9" customFormat="1">
      <c r="B487" s="53"/>
      <c r="D487" s="199" t="s">
        <v>207</v>
      </c>
      <c r="E487" s="54" t="s">
        <v>1</v>
      </c>
      <c r="F487" s="203" t="s">
        <v>1095</v>
      </c>
      <c r="H487" s="204">
        <v>13.39</v>
      </c>
      <c r="L487" s="53"/>
      <c r="M487" s="55"/>
      <c r="T487" s="56"/>
      <c r="AT487" s="54" t="s">
        <v>207</v>
      </c>
      <c r="AU487" s="54" t="s">
        <v>95</v>
      </c>
      <c r="AV487" s="9" t="s">
        <v>95</v>
      </c>
      <c r="AW487" s="9" t="s">
        <v>39</v>
      </c>
      <c r="AX487" s="9" t="s">
        <v>93</v>
      </c>
      <c r="AY487" s="54" t="s">
        <v>198</v>
      </c>
    </row>
    <row r="488" spans="2:65" s="1" customFormat="1" ht="16.5" customHeight="1">
      <c r="B488" s="38"/>
      <c r="C488" s="207" t="s">
        <v>616</v>
      </c>
      <c r="D488" s="207" t="s">
        <v>494</v>
      </c>
      <c r="E488" s="208" t="s">
        <v>617</v>
      </c>
      <c r="F488" s="194" t="s">
        <v>618</v>
      </c>
      <c r="G488" s="209" t="s">
        <v>203</v>
      </c>
      <c r="H488" s="210">
        <v>22.66</v>
      </c>
      <c r="I488" s="162"/>
      <c r="J488" s="193">
        <f>ROUND(I488*H488,2)</f>
        <v>0</v>
      </c>
      <c r="K488" s="194" t="s">
        <v>204</v>
      </c>
      <c r="L488" s="61"/>
      <c r="M488" s="62" t="s">
        <v>1</v>
      </c>
      <c r="N488" s="63" t="s">
        <v>51</v>
      </c>
      <c r="O488" s="41">
        <v>0</v>
      </c>
      <c r="P488" s="41">
        <f>O488*H488</f>
        <v>0</v>
      </c>
      <c r="Q488" s="41">
        <v>0.13100000000000001</v>
      </c>
      <c r="R488" s="41">
        <f>Q488*H488</f>
        <v>2.9684600000000003</v>
      </c>
      <c r="S488" s="41">
        <v>0</v>
      </c>
      <c r="T488" s="42">
        <f>S488*H488</f>
        <v>0</v>
      </c>
      <c r="AR488" s="43" t="s">
        <v>260</v>
      </c>
      <c r="AT488" s="43" t="s">
        <v>494</v>
      </c>
      <c r="AU488" s="43" t="s">
        <v>95</v>
      </c>
      <c r="AY488" s="11" t="s">
        <v>198</v>
      </c>
      <c r="BE488" s="44">
        <f>IF(N488="základní",J488,0)</f>
        <v>0</v>
      </c>
      <c r="BF488" s="44">
        <f>IF(N488="snížená",J488,0)</f>
        <v>0</v>
      </c>
      <c r="BG488" s="44">
        <f>IF(N488="zákl. přenesená",J488,0)</f>
        <v>0</v>
      </c>
      <c r="BH488" s="44">
        <f>IF(N488="sníž. přenesená",J488,0)</f>
        <v>0</v>
      </c>
      <c r="BI488" s="44">
        <f>IF(N488="nulová",J488,0)</f>
        <v>0</v>
      </c>
      <c r="BJ488" s="11" t="s">
        <v>93</v>
      </c>
      <c r="BK488" s="44">
        <f>ROUND(I488*H488,2)</f>
        <v>0</v>
      </c>
      <c r="BL488" s="11" t="s">
        <v>205</v>
      </c>
      <c r="BM488" s="43" t="s">
        <v>619</v>
      </c>
    </row>
    <row r="489" spans="2:65" s="7" customFormat="1">
      <c r="B489" s="45"/>
      <c r="D489" s="199" t="s">
        <v>207</v>
      </c>
      <c r="E489" s="46" t="s">
        <v>1</v>
      </c>
      <c r="F489" s="200" t="s">
        <v>620</v>
      </c>
      <c r="H489" s="46" t="s">
        <v>1</v>
      </c>
      <c r="L489" s="45"/>
      <c r="M489" s="47"/>
      <c r="T489" s="48"/>
      <c r="AT489" s="46" t="s">
        <v>207</v>
      </c>
      <c r="AU489" s="46" t="s">
        <v>95</v>
      </c>
      <c r="AV489" s="7" t="s">
        <v>93</v>
      </c>
      <c r="AW489" s="7" t="s">
        <v>39</v>
      </c>
      <c r="AX489" s="7" t="s">
        <v>86</v>
      </c>
      <c r="AY489" s="46" t="s">
        <v>198</v>
      </c>
    </row>
    <row r="490" spans="2:65" s="9" customFormat="1">
      <c r="B490" s="53"/>
      <c r="D490" s="199" t="s">
        <v>207</v>
      </c>
      <c r="E490" s="54" t="s">
        <v>1</v>
      </c>
      <c r="F490" s="203" t="s">
        <v>1096</v>
      </c>
      <c r="H490" s="204">
        <v>22.66</v>
      </c>
      <c r="L490" s="53"/>
      <c r="M490" s="55"/>
      <c r="T490" s="56"/>
      <c r="AT490" s="54" t="s">
        <v>207</v>
      </c>
      <c r="AU490" s="54" t="s">
        <v>95</v>
      </c>
      <c r="AV490" s="9" t="s">
        <v>95</v>
      </c>
      <c r="AW490" s="9" t="s">
        <v>39</v>
      </c>
      <c r="AX490" s="9" t="s">
        <v>93</v>
      </c>
      <c r="AY490" s="54" t="s">
        <v>198</v>
      </c>
    </row>
    <row r="491" spans="2:65" s="1" customFormat="1" ht="21.75" customHeight="1">
      <c r="B491" s="38"/>
      <c r="C491" s="207" t="s">
        <v>621</v>
      </c>
      <c r="D491" s="207" t="s">
        <v>494</v>
      </c>
      <c r="E491" s="208" t="s">
        <v>622</v>
      </c>
      <c r="F491" s="194" t="s">
        <v>623</v>
      </c>
      <c r="G491" s="209" t="s">
        <v>203</v>
      </c>
      <c r="H491" s="210">
        <v>497.76</v>
      </c>
      <c r="I491" s="162"/>
      <c r="J491" s="193">
        <f>ROUND(I491*H491,2)</f>
        <v>0</v>
      </c>
      <c r="K491" s="194" t="s">
        <v>343</v>
      </c>
      <c r="L491" s="61"/>
      <c r="M491" s="62" t="s">
        <v>1</v>
      </c>
      <c r="N491" s="63" t="s">
        <v>51</v>
      </c>
      <c r="O491" s="41">
        <v>0</v>
      </c>
      <c r="P491" s="41">
        <f>O491*H491</f>
        <v>0</v>
      </c>
      <c r="Q491" s="41">
        <v>0.13800000000000001</v>
      </c>
      <c r="R491" s="41">
        <f>Q491*H491</f>
        <v>68.690880000000007</v>
      </c>
      <c r="S491" s="41">
        <v>0</v>
      </c>
      <c r="T491" s="42">
        <f>S491*H491</f>
        <v>0</v>
      </c>
      <c r="AR491" s="43" t="s">
        <v>260</v>
      </c>
      <c r="AT491" s="43" t="s">
        <v>494</v>
      </c>
      <c r="AU491" s="43" t="s">
        <v>95</v>
      </c>
      <c r="AY491" s="11" t="s">
        <v>198</v>
      </c>
      <c r="BE491" s="44">
        <f>IF(N491="základní",J491,0)</f>
        <v>0</v>
      </c>
      <c r="BF491" s="44">
        <f>IF(N491="snížená",J491,0)</f>
        <v>0</v>
      </c>
      <c r="BG491" s="44">
        <f>IF(N491="zákl. přenesená",J491,0)</f>
        <v>0</v>
      </c>
      <c r="BH491" s="44">
        <f>IF(N491="sníž. přenesená",J491,0)</f>
        <v>0</v>
      </c>
      <c r="BI491" s="44">
        <f>IF(N491="nulová",J491,0)</f>
        <v>0</v>
      </c>
      <c r="BJ491" s="11" t="s">
        <v>93</v>
      </c>
      <c r="BK491" s="44">
        <f>ROUND(I491*H491,2)</f>
        <v>0</v>
      </c>
      <c r="BL491" s="11" t="s">
        <v>205</v>
      </c>
      <c r="BM491" s="43" t="s">
        <v>624</v>
      </c>
    </row>
    <row r="492" spans="2:65" s="9" customFormat="1">
      <c r="B492" s="53"/>
      <c r="D492" s="199" t="s">
        <v>207</v>
      </c>
      <c r="E492" s="54" t="s">
        <v>1</v>
      </c>
      <c r="F492" s="203" t="s">
        <v>1097</v>
      </c>
      <c r="H492" s="204">
        <v>497.76</v>
      </c>
      <c r="L492" s="53"/>
      <c r="M492" s="55"/>
      <c r="T492" s="56"/>
      <c r="AT492" s="54" t="s">
        <v>207</v>
      </c>
      <c r="AU492" s="54" t="s">
        <v>95</v>
      </c>
      <c r="AV492" s="9" t="s">
        <v>95</v>
      </c>
      <c r="AW492" s="9" t="s">
        <v>39</v>
      </c>
      <c r="AX492" s="9" t="s">
        <v>93</v>
      </c>
      <c r="AY492" s="54" t="s">
        <v>198</v>
      </c>
    </row>
    <row r="493" spans="2:65" s="1" customFormat="1" ht="16.5" customHeight="1">
      <c r="B493" s="38"/>
      <c r="C493" s="195" t="s">
        <v>625</v>
      </c>
      <c r="D493" s="195" t="s">
        <v>200</v>
      </c>
      <c r="E493" s="196" t="s">
        <v>626</v>
      </c>
      <c r="F493" s="192" t="s">
        <v>627</v>
      </c>
      <c r="G493" s="197" t="s">
        <v>203</v>
      </c>
      <c r="H493" s="198">
        <v>26</v>
      </c>
      <c r="I493" s="161"/>
      <c r="J493" s="191">
        <f>ROUND(I493*H493,2)</f>
        <v>0</v>
      </c>
      <c r="K493" s="192" t="s">
        <v>204</v>
      </c>
      <c r="L493" s="14"/>
      <c r="M493" s="39" t="s">
        <v>1</v>
      </c>
      <c r="N493" s="40" t="s">
        <v>51</v>
      </c>
      <c r="O493" s="41">
        <v>0.75700000000000001</v>
      </c>
      <c r="P493" s="41">
        <f>O493*H493</f>
        <v>19.681999999999999</v>
      </c>
      <c r="Q493" s="41">
        <v>0.11162</v>
      </c>
      <c r="R493" s="41">
        <f>Q493*H493</f>
        <v>2.90212</v>
      </c>
      <c r="S493" s="41">
        <v>0</v>
      </c>
      <c r="T493" s="42">
        <f>S493*H493</f>
        <v>0</v>
      </c>
      <c r="AR493" s="43" t="s">
        <v>205</v>
      </c>
      <c r="AT493" s="43" t="s">
        <v>200</v>
      </c>
      <c r="AU493" s="43" t="s">
        <v>95</v>
      </c>
      <c r="AY493" s="11" t="s">
        <v>198</v>
      </c>
      <c r="BE493" s="44">
        <f>IF(N493="základní",J493,0)</f>
        <v>0</v>
      </c>
      <c r="BF493" s="44">
        <f>IF(N493="snížená",J493,0)</f>
        <v>0</v>
      </c>
      <c r="BG493" s="44">
        <f>IF(N493="zákl. přenesená",J493,0)</f>
        <v>0</v>
      </c>
      <c r="BH493" s="44">
        <f>IF(N493="sníž. přenesená",J493,0)</f>
        <v>0</v>
      </c>
      <c r="BI493" s="44">
        <f>IF(N493="nulová",J493,0)</f>
        <v>0</v>
      </c>
      <c r="BJ493" s="11" t="s">
        <v>93</v>
      </c>
      <c r="BK493" s="44">
        <f>ROUND(I493*H493,2)</f>
        <v>0</v>
      </c>
      <c r="BL493" s="11" t="s">
        <v>205</v>
      </c>
      <c r="BM493" s="43" t="s">
        <v>628</v>
      </c>
    </row>
    <row r="494" spans="2:65" s="7" customFormat="1">
      <c r="B494" s="45"/>
      <c r="D494" s="199" t="s">
        <v>207</v>
      </c>
      <c r="E494" s="46" t="s">
        <v>1</v>
      </c>
      <c r="F494" s="200" t="s">
        <v>629</v>
      </c>
      <c r="H494" s="46" t="s">
        <v>1</v>
      </c>
      <c r="L494" s="45"/>
      <c r="M494" s="47"/>
      <c r="T494" s="48"/>
      <c r="AT494" s="46" t="s">
        <v>207</v>
      </c>
      <c r="AU494" s="46" t="s">
        <v>95</v>
      </c>
      <c r="AV494" s="7" t="s">
        <v>93</v>
      </c>
      <c r="AW494" s="7" t="s">
        <v>39</v>
      </c>
      <c r="AX494" s="7" t="s">
        <v>86</v>
      </c>
      <c r="AY494" s="46" t="s">
        <v>198</v>
      </c>
    </row>
    <row r="495" spans="2:65" s="7" customFormat="1">
      <c r="B495" s="45"/>
      <c r="D495" s="199" t="s">
        <v>207</v>
      </c>
      <c r="E495" s="46" t="s">
        <v>1</v>
      </c>
      <c r="F495" s="200" t="s">
        <v>1099</v>
      </c>
      <c r="H495" s="46" t="s">
        <v>1</v>
      </c>
      <c r="L495" s="45"/>
      <c r="M495" s="47"/>
      <c r="T495" s="48"/>
      <c r="AT495" s="46" t="s">
        <v>207</v>
      </c>
      <c r="AU495" s="46" t="s">
        <v>95</v>
      </c>
      <c r="AV495" s="7" t="s">
        <v>93</v>
      </c>
      <c r="AW495" s="7" t="s">
        <v>39</v>
      </c>
      <c r="AX495" s="7" t="s">
        <v>86</v>
      </c>
      <c r="AY495" s="46" t="s">
        <v>198</v>
      </c>
    </row>
    <row r="496" spans="2:65" s="9" customFormat="1">
      <c r="B496" s="53"/>
      <c r="D496" s="199" t="s">
        <v>207</v>
      </c>
      <c r="E496" s="54" t="s">
        <v>1</v>
      </c>
      <c r="F496" s="203" t="s">
        <v>1098</v>
      </c>
      <c r="H496" s="204">
        <v>26</v>
      </c>
      <c r="L496" s="53"/>
      <c r="M496" s="55"/>
      <c r="T496" s="56"/>
      <c r="AT496" s="54" t="s">
        <v>207</v>
      </c>
      <c r="AU496" s="54" t="s">
        <v>95</v>
      </c>
      <c r="AV496" s="9" t="s">
        <v>95</v>
      </c>
      <c r="AW496" s="9" t="s">
        <v>39</v>
      </c>
      <c r="AX496" s="9" t="s">
        <v>86</v>
      </c>
      <c r="AY496" s="54" t="s">
        <v>198</v>
      </c>
    </row>
    <row r="497" spans="2:65" s="10" customFormat="1">
      <c r="B497" s="57"/>
      <c r="D497" s="199" t="s">
        <v>207</v>
      </c>
      <c r="E497" s="58" t="s">
        <v>1</v>
      </c>
      <c r="F497" s="205" t="s">
        <v>220</v>
      </c>
      <c r="H497" s="206">
        <v>26</v>
      </c>
      <c r="L497" s="57"/>
      <c r="M497" s="59"/>
      <c r="T497" s="60"/>
      <c r="AT497" s="58" t="s">
        <v>207</v>
      </c>
      <c r="AU497" s="58" t="s">
        <v>95</v>
      </c>
      <c r="AV497" s="10" t="s">
        <v>205</v>
      </c>
      <c r="AW497" s="10" t="s">
        <v>39</v>
      </c>
      <c r="AX497" s="10" t="s">
        <v>93</v>
      </c>
      <c r="AY497" s="58" t="s">
        <v>198</v>
      </c>
    </row>
    <row r="498" spans="2:65" s="1" customFormat="1" ht="16.5" customHeight="1">
      <c r="B498" s="38"/>
      <c r="C498" s="207" t="s">
        <v>631</v>
      </c>
      <c r="D498" s="207" t="s">
        <v>494</v>
      </c>
      <c r="E498" s="208" t="s">
        <v>632</v>
      </c>
      <c r="F498" s="194" t="s">
        <v>633</v>
      </c>
      <c r="G498" s="209" t="s">
        <v>203</v>
      </c>
      <c r="H498" s="210">
        <v>26.78</v>
      </c>
      <c r="I498" s="162"/>
      <c r="J498" s="193">
        <f>ROUND(I498*H498,2)</f>
        <v>0</v>
      </c>
      <c r="K498" s="194" t="s">
        <v>204</v>
      </c>
      <c r="L498" s="61"/>
      <c r="M498" s="62" t="s">
        <v>1</v>
      </c>
      <c r="N498" s="63" t="s">
        <v>51</v>
      </c>
      <c r="O498" s="41">
        <v>0</v>
      </c>
      <c r="P498" s="41">
        <f>O498*H498</f>
        <v>0</v>
      </c>
      <c r="Q498" s="41">
        <v>0.17599999999999999</v>
      </c>
      <c r="R498" s="41">
        <f>Q498*H498</f>
        <v>4.7132800000000001</v>
      </c>
      <c r="S498" s="41">
        <v>0</v>
      </c>
      <c r="T498" s="42">
        <f>S498*H498</f>
        <v>0</v>
      </c>
      <c r="AR498" s="43" t="s">
        <v>260</v>
      </c>
      <c r="AT498" s="43" t="s">
        <v>494</v>
      </c>
      <c r="AU498" s="43" t="s">
        <v>95</v>
      </c>
      <c r="AY498" s="11" t="s">
        <v>198</v>
      </c>
      <c r="BE498" s="44">
        <f>IF(N498="základní",J498,0)</f>
        <v>0</v>
      </c>
      <c r="BF498" s="44">
        <f>IF(N498="snížená",J498,0)</f>
        <v>0</v>
      </c>
      <c r="BG498" s="44">
        <f>IF(N498="zákl. přenesená",J498,0)</f>
        <v>0</v>
      </c>
      <c r="BH498" s="44">
        <f>IF(N498="sníž. přenesená",J498,0)</f>
        <v>0</v>
      </c>
      <c r="BI498" s="44">
        <f>IF(N498="nulová",J498,0)</f>
        <v>0</v>
      </c>
      <c r="BJ498" s="11" t="s">
        <v>93</v>
      </c>
      <c r="BK498" s="44">
        <f>ROUND(I498*H498,2)</f>
        <v>0</v>
      </c>
      <c r="BL498" s="11" t="s">
        <v>205</v>
      </c>
      <c r="BM498" s="43" t="s">
        <v>634</v>
      </c>
    </row>
    <row r="499" spans="2:65" s="7" customFormat="1">
      <c r="B499" s="45"/>
      <c r="D499" s="199" t="s">
        <v>207</v>
      </c>
      <c r="E499" s="46" t="s">
        <v>1</v>
      </c>
      <c r="F499" s="200" t="s">
        <v>1099</v>
      </c>
      <c r="H499" s="46" t="s">
        <v>1</v>
      </c>
      <c r="L499" s="45"/>
      <c r="M499" s="47"/>
      <c r="T499" s="48"/>
      <c r="AT499" s="46" t="s">
        <v>207</v>
      </c>
      <c r="AU499" s="46" t="s">
        <v>95</v>
      </c>
      <c r="AV499" s="7" t="s">
        <v>93</v>
      </c>
      <c r="AW499" s="7" t="s">
        <v>39</v>
      </c>
      <c r="AX499" s="7" t="s">
        <v>86</v>
      </c>
      <c r="AY499" s="46" t="s">
        <v>198</v>
      </c>
    </row>
    <row r="500" spans="2:65" s="9" customFormat="1">
      <c r="B500" s="53"/>
      <c r="D500" s="199" t="s">
        <v>207</v>
      </c>
      <c r="E500" s="54" t="s">
        <v>1</v>
      </c>
      <c r="F500" s="203" t="s">
        <v>1100</v>
      </c>
      <c r="H500" s="204">
        <v>26.78</v>
      </c>
      <c r="L500" s="53"/>
      <c r="M500" s="55"/>
      <c r="T500" s="56"/>
      <c r="AT500" s="54" t="s">
        <v>207</v>
      </c>
      <c r="AU500" s="54" t="s">
        <v>95</v>
      </c>
      <c r="AV500" s="9" t="s">
        <v>95</v>
      </c>
      <c r="AW500" s="9" t="s">
        <v>39</v>
      </c>
      <c r="AX500" s="9" t="s">
        <v>93</v>
      </c>
      <c r="AY500" s="54" t="s">
        <v>198</v>
      </c>
    </row>
    <row r="501" spans="2:65" s="1" customFormat="1" ht="16.5" customHeight="1">
      <c r="B501" s="38"/>
      <c r="C501" s="195" t="s">
        <v>635</v>
      </c>
      <c r="D501" s="195" t="s">
        <v>200</v>
      </c>
      <c r="E501" s="196" t="s">
        <v>636</v>
      </c>
      <c r="F501" s="192" t="s">
        <v>637</v>
      </c>
      <c r="G501" s="197" t="s">
        <v>203</v>
      </c>
      <c r="H501" s="198">
        <v>18</v>
      </c>
      <c r="I501" s="161"/>
      <c r="J501" s="191">
        <f>ROUND(I501*H501,2)</f>
        <v>0</v>
      </c>
      <c r="K501" s="192" t="s">
        <v>204</v>
      </c>
      <c r="L501" s="14"/>
      <c r="M501" s="39" t="s">
        <v>1</v>
      </c>
      <c r="N501" s="40" t="s">
        <v>51</v>
      </c>
      <c r="O501" s="41">
        <v>0.80500000000000005</v>
      </c>
      <c r="P501" s="41">
        <f>O501*H501</f>
        <v>14.49</v>
      </c>
      <c r="Q501" s="41">
        <v>0.11162</v>
      </c>
      <c r="R501" s="41">
        <f>Q501*H501</f>
        <v>2.0091600000000001</v>
      </c>
      <c r="S501" s="41">
        <v>0</v>
      </c>
      <c r="T501" s="42">
        <f>S501*H501</f>
        <v>0</v>
      </c>
      <c r="AR501" s="43" t="s">
        <v>205</v>
      </c>
      <c r="AT501" s="43" t="s">
        <v>200</v>
      </c>
      <c r="AU501" s="43" t="s">
        <v>95</v>
      </c>
      <c r="AY501" s="11" t="s">
        <v>198</v>
      </c>
      <c r="BE501" s="44">
        <f>IF(N501="základní",J501,0)</f>
        <v>0</v>
      </c>
      <c r="BF501" s="44">
        <f>IF(N501="snížená",J501,0)</f>
        <v>0</v>
      </c>
      <c r="BG501" s="44">
        <f>IF(N501="zákl. přenesená",J501,0)</f>
        <v>0</v>
      </c>
      <c r="BH501" s="44">
        <f>IF(N501="sníž. přenesená",J501,0)</f>
        <v>0</v>
      </c>
      <c r="BI501" s="44">
        <f>IF(N501="nulová",J501,0)</f>
        <v>0</v>
      </c>
      <c r="BJ501" s="11" t="s">
        <v>93</v>
      </c>
      <c r="BK501" s="44">
        <f>ROUND(I501*H501,2)</f>
        <v>0</v>
      </c>
      <c r="BL501" s="11" t="s">
        <v>205</v>
      </c>
      <c r="BM501" s="43" t="s">
        <v>638</v>
      </c>
    </row>
    <row r="502" spans="2:65" s="7" customFormat="1">
      <c r="B502" s="45"/>
      <c r="D502" s="199" t="s">
        <v>207</v>
      </c>
      <c r="E502" s="46" t="s">
        <v>1</v>
      </c>
      <c r="F502" s="200" t="s">
        <v>629</v>
      </c>
      <c r="H502" s="46" t="s">
        <v>1</v>
      </c>
      <c r="L502" s="45"/>
      <c r="M502" s="47"/>
      <c r="T502" s="48"/>
      <c r="AT502" s="46" t="s">
        <v>207</v>
      </c>
      <c r="AU502" s="46" t="s">
        <v>95</v>
      </c>
      <c r="AV502" s="7" t="s">
        <v>93</v>
      </c>
      <c r="AW502" s="7" t="s">
        <v>39</v>
      </c>
      <c r="AX502" s="7" t="s">
        <v>86</v>
      </c>
      <c r="AY502" s="46" t="s">
        <v>198</v>
      </c>
    </row>
    <row r="503" spans="2:65" s="7" customFormat="1">
      <c r="B503" s="45"/>
      <c r="D503" s="199" t="s">
        <v>207</v>
      </c>
      <c r="E503" s="46" t="s">
        <v>1</v>
      </c>
      <c r="F503" s="200" t="s">
        <v>639</v>
      </c>
      <c r="H503" s="46" t="s">
        <v>1</v>
      </c>
      <c r="L503" s="45"/>
      <c r="M503" s="47"/>
      <c r="T503" s="48"/>
      <c r="AT503" s="46" t="s">
        <v>207</v>
      </c>
      <c r="AU503" s="46" t="s">
        <v>95</v>
      </c>
      <c r="AV503" s="7" t="s">
        <v>93</v>
      </c>
      <c r="AW503" s="7" t="s">
        <v>39</v>
      </c>
      <c r="AX503" s="7" t="s">
        <v>86</v>
      </c>
      <c r="AY503" s="46" t="s">
        <v>198</v>
      </c>
    </row>
    <row r="504" spans="2:65" s="7" customFormat="1">
      <c r="B504" s="45"/>
      <c r="D504" s="199" t="s">
        <v>207</v>
      </c>
      <c r="E504" s="46" t="s">
        <v>1</v>
      </c>
      <c r="F504" s="200" t="s">
        <v>1103</v>
      </c>
      <c r="H504" s="46" t="s">
        <v>1</v>
      </c>
      <c r="L504" s="45"/>
      <c r="M504" s="47"/>
      <c r="T504" s="48"/>
      <c r="AT504" s="46" t="s">
        <v>207</v>
      </c>
      <c r="AU504" s="46" t="s">
        <v>95</v>
      </c>
      <c r="AV504" s="7" t="s">
        <v>93</v>
      </c>
      <c r="AW504" s="7" t="s">
        <v>39</v>
      </c>
      <c r="AX504" s="7" t="s">
        <v>86</v>
      </c>
      <c r="AY504" s="46" t="s">
        <v>198</v>
      </c>
    </row>
    <row r="505" spans="2:65" s="9" customFormat="1">
      <c r="B505" s="53"/>
      <c r="D505" s="199" t="s">
        <v>207</v>
      </c>
      <c r="E505" s="54" t="s">
        <v>1</v>
      </c>
      <c r="F505" s="203" t="s">
        <v>1101</v>
      </c>
      <c r="H505" s="204">
        <v>10</v>
      </c>
      <c r="L505" s="53"/>
      <c r="M505" s="55"/>
      <c r="T505" s="56"/>
      <c r="AT505" s="54" t="s">
        <v>207</v>
      </c>
      <c r="AU505" s="54" t="s">
        <v>95</v>
      </c>
      <c r="AV505" s="9" t="s">
        <v>95</v>
      </c>
      <c r="AW505" s="9" t="s">
        <v>39</v>
      </c>
      <c r="AX505" s="9" t="s">
        <v>86</v>
      </c>
      <c r="AY505" s="54" t="s">
        <v>198</v>
      </c>
    </row>
    <row r="506" spans="2:65" s="9" customFormat="1">
      <c r="B506" s="53"/>
      <c r="D506" s="199" t="s">
        <v>207</v>
      </c>
      <c r="E506" s="54" t="s">
        <v>1</v>
      </c>
      <c r="F506" s="203" t="s">
        <v>1102</v>
      </c>
      <c r="H506" s="204">
        <v>8</v>
      </c>
      <c r="L506" s="53"/>
      <c r="M506" s="55"/>
      <c r="T506" s="56"/>
      <c r="AT506" s="54" t="s">
        <v>207</v>
      </c>
      <c r="AU506" s="54" t="s">
        <v>95</v>
      </c>
      <c r="AV506" s="9" t="s">
        <v>95</v>
      </c>
      <c r="AW506" s="9" t="s">
        <v>39</v>
      </c>
      <c r="AX506" s="9" t="s">
        <v>86</v>
      </c>
      <c r="AY506" s="54" t="s">
        <v>198</v>
      </c>
    </row>
    <row r="507" spans="2:65" s="10" customFormat="1">
      <c r="B507" s="57"/>
      <c r="D507" s="199" t="s">
        <v>207</v>
      </c>
      <c r="E507" s="58" t="s">
        <v>1</v>
      </c>
      <c r="F507" s="205" t="s">
        <v>220</v>
      </c>
      <c r="H507" s="206">
        <v>18</v>
      </c>
      <c r="L507" s="57"/>
      <c r="M507" s="59"/>
      <c r="T507" s="60"/>
      <c r="AT507" s="58" t="s">
        <v>207</v>
      </c>
      <c r="AU507" s="58" t="s">
        <v>95</v>
      </c>
      <c r="AV507" s="10" t="s">
        <v>205</v>
      </c>
      <c r="AW507" s="10" t="s">
        <v>39</v>
      </c>
      <c r="AX507" s="10" t="s">
        <v>93</v>
      </c>
      <c r="AY507" s="58" t="s">
        <v>198</v>
      </c>
    </row>
    <row r="508" spans="2:65" s="1" customFormat="1" ht="16.5" customHeight="1">
      <c r="B508" s="38"/>
      <c r="C508" s="207" t="s">
        <v>640</v>
      </c>
      <c r="D508" s="207" t="s">
        <v>494</v>
      </c>
      <c r="E508" s="208" t="s">
        <v>641</v>
      </c>
      <c r="F508" s="194" t="s">
        <v>642</v>
      </c>
      <c r="G508" s="209" t="s">
        <v>203</v>
      </c>
      <c r="H508" s="210">
        <v>14.42</v>
      </c>
      <c r="I508" s="162"/>
      <c r="J508" s="193">
        <f>ROUND(I508*H508,2)</f>
        <v>0</v>
      </c>
      <c r="K508" s="194" t="s">
        <v>204</v>
      </c>
      <c r="L508" s="61"/>
      <c r="M508" s="62" t="s">
        <v>1</v>
      </c>
      <c r="N508" s="63" t="s">
        <v>51</v>
      </c>
      <c r="O508" s="41">
        <v>0</v>
      </c>
      <c r="P508" s="41">
        <f>O508*H508</f>
        <v>0</v>
      </c>
      <c r="Q508" s="41">
        <v>0.17499999999999999</v>
      </c>
      <c r="R508" s="41">
        <f>Q508*H508</f>
        <v>2.5234999999999999</v>
      </c>
      <c r="S508" s="41">
        <v>0</v>
      </c>
      <c r="T508" s="42">
        <f>S508*H508</f>
        <v>0</v>
      </c>
      <c r="AR508" s="43" t="s">
        <v>260</v>
      </c>
      <c r="AT508" s="43" t="s">
        <v>494</v>
      </c>
      <c r="AU508" s="43" t="s">
        <v>95</v>
      </c>
      <c r="AY508" s="11" t="s">
        <v>198</v>
      </c>
      <c r="BE508" s="44">
        <f>IF(N508="základní",J508,0)</f>
        <v>0</v>
      </c>
      <c r="BF508" s="44">
        <f>IF(N508="snížená",J508,0)</f>
        <v>0</v>
      </c>
      <c r="BG508" s="44">
        <f>IF(N508="zákl. přenesená",J508,0)</f>
        <v>0</v>
      </c>
      <c r="BH508" s="44">
        <f>IF(N508="sníž. přenesená",J508,0)</f>
        <v>0</v>
      </c>
      <c r="BI508" s="44">
        <f>IF(N508="nulová",J508,0)</f>
        <v>0</v>
      </c>
      <c r="BJ508" s="11" t="s">
        <v>93</v>
      </c>
      <c r="BK508" s="44">
        <f>ROUND(I508*H508,2)</f>
        <v>0</v>
      </c>
      <c r="BL508" s="11" t="s">
        <v>205</v>
      </c>
      <c r="BM508" s="43" t="s">
        <v>643</v>
      </c>
    </row>
    <row r="509" spans="2:65" s="7" customFormat="1">
      <c r="B509" s="45"/>
      <c r="D509" s="199" t="s">
        <v>207</v>
      </c>
      <c r="E509" s="46" t="s">
        <v>1</v>
      </c>
      <c r="F509" s="200" t="s">
        <v>644</v>
      </c>
      <c r="H509" s="46" t="s">
        <v>1</v>
      </c>
      <c r="L509" s="45"/>
      <c r="M509" s="47"/>
      <c r="T509" s="48"/>
      <c r="AT509" s="46" t="s">
        <v>207</v>
      </c>
      <c r="AU509" s="46" t="s">
        <v>95</v>
      </c>
      <c r="AV509" s="7" t="s">
        <v>93</v>
      </c>
      <c r="AW509" s="7" t="s">
        <v>39</v>
      </c>
      <c r="AX509" s="7" t="s">
        <v>86</v>
      </c>
      <c r="AY509" s="46" t="s">
        <v>198</v>
      </c>
    </row>
    <row r="510" spans="2:65" s="9" customFormat="1">
      <c r="B510" s="53"/>
      <c r="D510" s="199" t="s">
        <v>207</v>
      </c>
      <c r="E510" s="54" t="s">
        <v>1</v>
      </c>
      <c r="F510" s="203" t="s">
        <v>1104</v>
      </c>
      <c r="H510" s="204">
        <v>14.42</v>
      </c>
      <c r="L510" s="53"/>
      <c r="M510" s="55"/>
      <c r="T510" s="56"/>
      <c r="AT510" s="54" t="s">
        <v>207</v>
      </c>
      <c r="AU510" s="54" t="s">
        <v>95</v>
      </c>
      <c r="AV510" s="9" t="s">
        <v>95</v>
      </c>
      <c r="AW510" s="9" t="s">
        <v>39</v>
      </c>
      <c r="AX510" s="9" t="s">
        <v>93</v>
      </c>
      <c r="AY510" s="54" t="s">
        <v>198</v>
      </c>
    </row>
    <row r="511" spans="2:65" s="1" customFormat="1" ht="21.75" customHeight="1">
      <c r="B511" s="38"/>
      <c r="C511" s="207" t="s">
        <v>645</v>
      </c>
      <c r="D511" s="207" t="s">
        <v>494</v>
      </c>
      <c r="E511" s="208" t="s">
        <v>646</v>
      </c>
      <c r="F511" s="194" t="s">
        <v>647</v>
      </c>
      <c r="G511" s="209" t="s">
        <v>203</v>
      </c>
      <c r="H511" s="210">
        <v>8.24</v>
      </c>
      <c r="I511" s="162"/>
      <c r="J511" s="193">
        <f>ROUND(I511*H511,2)</f>
        <v>0</v>
      </c>
      <c r="K511" s="194" t="s">
        <v>343</v>
      </c>
      <c r="L511" s="61"/>
      <c r="M511" s="62" t="s">
        <v>1</v>
      </c>
      <c r="N511" s="63" t="s">
        <v>51</v>
      </c>
      <c r="O511" s="41">
        <v>0</v>
      </c>
      <c r="P511" s="41">
        <f>O511*H511</f>
        <v>0</v>
      </c>
      <c r="Q511" s="41">
        <v>0.17499999999999999</v>
      </c>
      <c r="R511" s="41">
        <f>Q511*H511</f>
        <v>1.4419999999999999</v>
      </c>
      <c r="S511" s="41">
        <v>0</v>
      </c>
      <c r="T511" s="42">
        <f>S511*H511</f>
        <v>0</v>
      </c>
      <c r="AR511" s="43" t="s">
        <v>260</v>
      </c>
      <c r="AT511" s="43" t="s">
        <v>494</v>
      </c>
      <c r="AU511" s="43" t="s">
        <v>95</v>
      </c>
      <c r="AY511" s="11" t="s">
        <v>198</v>
      </c>
      <c r="BE511" s="44">
        <f>IF(N511="základní",J511,0)</f>
        <v>0</v>
      </c>
      <c r="BF511" s="44">
        <f>IF(N511="snížená",J511,0)</f>
        <v>0</v>
      </c>
      <c r="BG511" s="44">
        <f>IF(N511="zákl. přenesená",J511,0)</f>
        <v>0</v>
      </c>
      <c r="BH511" s="44">
        <f>IF(N511="sníž. přenesená",J511,0)</f>
        <v>0</v>
      </c>
      <c r="BI511" s="44">
        <f>IF(N511="nulová",J511,0)</f>
        <v>0</v>
      </c>
      <c r="BJ511" s="11" t="s">
        <v>93</v>
      </c>
      <c r="BK511" s="44">
        <f>ROUND(I511*H511,2)</f>
        <v>0</v>
      </c>
      <c r="BL511" s="11" t="s">
        <v>205</v>
      </c>
      <c r="BM511" s="43" t="s">
        <v>648</v>
      </c>
    </row>
    <row r="512" spans="2:65" s="7" customFormat="1">
      <c r="B512" s="45"/>
      <c r="D512" s="199" t="s">
        <v>207</v>
      </c>
      <c r="E512" s="46" t="s">
        <v>1</v>
      </c>
      <c r="F512" s="200" t="s">
        <v>639</v>
      </c>
      <c r="H512" s="46" t="s">
        <v>1</v>
      </c>
      <c r="L512" s="45"/>
      <c r="M512" s="47"/>
      <c r="T512" s="48"/>
      <c r="AT512" s="46" t="s">
        <v>207</v>
      </c>
      <c r="AU512" s="46" t="s">
        <v>95</v>
      </c>
      <c r="AV512" s="7" t="s">
        <v>93</v>
      </c>
      <c r="AW512" s="7" t="s">
        <v>39</v>
      </c>
      <c r="AX512" s="7" t="s">
        <v>86</v>
      </c>
      <c r="AY512" s="46" t="s">
        <v>198</v>
      </c>
    </row>
    <row r="513" spans="2:65" s="9" customFormat="1">
      <c r="B513" s="53"/>
      <c r="D513" s="199" t="s">
        <v>207</v>
      </c>
      <c r="E513" s="54" t="s">
        <v>1</v>
      </c>
      <c r="F513" s="203" t="s">
        <v>1105</v>
      </c>
      <c r="H513" s="204">
        <v>8.24</v>
      </c>
      <c r="L513" s="53"/>
      <c r="M513" s="55"/>
      <c r="T513" s="56"/>
      <c r="AT513" s="54" t="s">
        <v>207</v>
      </c>
      <c r="AU513" s="54" t="s">
        <v>95</v>
      </c>
      <c r="AV513" s="9" t="s">
        <v>95</v>
      </c>
      <c r="AW513" s="9" t="s">
        <v>39</v>
      </c>
      <c r="AX513" s="9" t="s">
        <v>93</v>
      </c>
      <c r="AY513" s="54" t="s">
        <v>198</v>
      </c>
    </row>
    <row r="514" spans="2:65" s="6" customFormat="1" ht="23.1" customHeight="1">
      <c r="B514" s="31"/>
      <c r="D514" s="32" t="s">
        <v>85</v>
      </c>
      <c r="E514" s="189" t="s">
        <v>260</v>
      </c>
      <c r="F514" s="189" t="s">
        <v>649</v>
      </c>
      <c r="J514" s="190">
        <f>SUM(J515:J517)</f>
        <v>0</v>
      </c>
      <c r="L514" s="31"/>
      <c r="M514" s="33"/>
      <c r="P514" s="34">
        <f>SUM(P517:P520)</f>
        <v>6.2039999999999997</v>
      </c>
      <c r="R514" s="34">
        <f>SUM(R517:R520)</f>
        <v>1.2443200000000001</v>
      </c>
      <c r="T514" s="35">
        <f>SUM(T517:T520)</f>
        <v>0</v>
      </c>
      <c r="AR514" s="32" t="s">
        <v>93</v>
      </c>
      <c r="AT514" s="36" t="s">
        <v>85</v>
      </c>
      <c r="AU514" s="36" t="s">
        <v>93</v>
      </c>
      <c r="AY514" s="32" t="s">
        <v>198</v>
      </c>
      <c r="BK514" s="37">
        <f>SUM(BK517:BK520)</f>
        <v>0</v>
      </c>
    </row>
    <row r="515" spans="2:65" s="6" customFormat="1" ht="21.75" customHeight="1">
      <c r="B515" s="31"/>
      <c r="C515" s="195">
        <v>61</v>
      </c>
      <c r="D515" s="195" t="s">
        <v>200</v>
      </c>
      <c r="E515" s="196" t="s">
        <v>962</v>
      </c>
      <c r="F515" s="192" t="s">
        <v>963</v>
      </c>
      <c r="G515" s="197" t="s">
        <v>652</v>
      </c>
      <c r="H515" s="198">
        <v>2</v>
      </c>
      <c r="I515" s="161"/>
      <c r="J515" s="191">
        <f>ROUND(I515*H515,2)</f>
        <v>0</v>
      </c>
      <c r="K515" s="192" t="s">
        <v>204</v>
      </c>
      <c r="L515" s="31"/>
      <c r="M515" s="33"/>
      <c r="P515" s="34"/>
      <c r="R515" s="34"/>
      <c r="T515" s="35"/>
      <c r="AR515" s="32"/>
      <c r="AT515" s="36"/>
      <c r="AU515" s="36"/>
      <c r="AY515" s="32"/>
      <c r="BK515" s="37"/>
    </row>
    <row r="516" spans="2:65" s="6" customFormat="1" ht="11.25" customHeight="1">
      <c r="B516" s="31"/>
      <c r="C516" s="9"/>
      <c r="D516" s="199" t="s">
        <v>207</v>
      </c>
      <c r="E516" s="54" t="s">
        <v>1</v>
      </c>
      <c r="F516" s="203" t="s">
        <v>964</v>
      </c>
      <c r="G516" s="9"/>
      <c r="H516" s="204">
        <v>2</v>
      </c>
      <c r="I516" s="9"/>
      <c r="J516" s="9"/>
      <c r="K516" s="9"/>
      <c r="L516" s="31"/>
      <c r="M516" s="33"/>
      <c r="P516" s="34"/>
      <c r="R516" s="34"/>
      <c r="T516" s="35"/>
      <c r="AR516" s="32"/>
      <c r="AT516" s="36"/>
      <c r="AU516" s="36"/>
      <c r="AY516" s="32"/>
      <c r="BK516" s="37"/>
    </row>
    <row r="517" spans="2:65" s="1" customFormat="1" ht="21.75" customHeight="1">
      <c r="B517" s="38"/>
      <c r="C517" s="195">
        <v>62</v>
      </c>
      <c r="D517" s="195" t="s">
        <v>200</v>
      </c>
      <c r="E517" s="196" t="s">
        <v>650</v>
      </c>
      <c r="F517" s="192" t="s">
        <v>651</v>
      </c>
      <c r="G517" s="197" t="s">
        <v>652</v>
      </c>
      <c r="H517" s="198">
        <v>4</v>
      </c>
      <c r="I517" s="161"/>
      <c r="J517" s="191">
        <f>ROUND(I517*H517,2)</f>
        <v>0</v>
      </c>
      <c r="K517" s="192" t="s">
        <v>204</v>
      </c>
      <c r="L517" s="14"/>
      <c r="M517" s="39" t="s">
        <v>1</v>
      </c>
      <c r="N517" s="40" t="s">
        <v>51</v>
      </c>
      <c r="O517" s="41">
        <v>1.5509999999999999</v>
      </c>
      <c r="P517" s="41">
        <f>O517*H517</f>
        <v>6.2039999999999997</v>
      </c>
      <c r="Q517" s="41">
        <v>0.31108000000000002</v>
      </c>
      <c r="R517" s="41">
        <f>Q517*H517</f>
        <v>1.2443200000000001</v>
      </c>
      <c r="S517" s="41">
        <v>0</v>
      </c>
      <c r="T517" s="42">
        <f>S517*H517</f>
        <v>0</v>
      </c>
      <c r="AR517" s="43" t="s">
        <v>205</v>
      </c>
      <c r="AT517" s="43" t="s">
        <v>200</v>
      </c>
      <c r="AU517" s="43" t="s">
        <v>95</v>
      </c>
      <c r="AY517" s="11" t="s">
        <v>198</v>
      </c>
      <c r="BE517" s="44">
        <f>IF(N517="základní",J517,0)</f>
        <v>0</v>
      </c>
      <c r="BF517" s="44">
        <f>IF(N517="snížená",J517,0)</f>
        <v>0</v>
      </c>
      <c r="BG517" s="44">
        <f>IF(N517="zákl. přenesená",J517,0)</f>
        <v>0</v>
      </c>
      <c r="BH517" s="44">
        <f>IF(N517="sníž. přenesená",J517,0)</f>
        <v>0</v>
      </c>
      <c r="BI517" s="44">
        <f>IF(N517="nulová",J517,0)</f>
        <v>0</v>
      </c>
      <c r="BJ517" s="11" t="s">
        <v>93</v>
      </c>
      <c r="BK517" s="44">
        <f>ROUND(I517*H517,2)</f>
        <v>0</v>
      </c>
      <c r="BL517" s="11" t="s">
        <v>205</v>
      </c>
      <c r="BM517" s="43" t="s">
        <v>653</v>
      </c>
    </row>
    <row r="518" spans="2:65" s="9" customFormat="1">
      <c r="B518" s="53"/>
      <c r="D518" s="199" t="s">
        <v>207</v>
      </c>
      <c r="E518" s="54" t="s">
        <v>1</v>
      </c>
      <c r="F518" s="203" t="s">
        <v>654</v>
      </c>
      <c r="H518" s="204">
        <v>3</v>
      </c>
      <c r="L518" s="53"/>
      <c r="M518" s="55"/>
      <c r="T518" s="56"/>
      <c r="AT518" s="54" t="s">
        <v>207</v>
      </c>
      <c r="AU518" s="54" t="s">
        <v>95</v>
      </c>
      <c r="AV518" s="9" t="s">
        <v>95</v>
      </c>
      <c r="AW518" s="9" t="s">
        <v>39</v>
      </c>
      <c r="AX518" s="9" t="s">
        <v>86</v>
      </c>
      <c r="AY518" s="54" t="s">
        <v>198</v>
      </c>
    </row>
    <row r="519" spans="2:65" s="9" customFormat="1">
      <c r="B519" s="53"/>
      <c r="D519" s="199" t="s">
        <v>207</v>
      </c>
      <c r="E519" s="54" t="s">
        <v>1</v>
      </c>
      <c r="F519" s="203" t="s">
        <v>655</v>
      </c>
      <c r="H519" s="204">
        <v>1</v>
      </c>
      <c r="L519" s="53"/>
      <c r="M519" s="55"/>
      <c r="T519" s="56"/>
      <c r="AT519" s="54" t="s">
        <v>207</v>
      </c>
      <c r="AU519" s="54" t="s">
        <v>95</v>
      </c>
      <c r="AV519" s="9" t="s">
        <v>95</v>
      </c>
      <c r="AW519" s="9" t="s">
        <v>39</v>
      </c>
      <c r="AX519" s="9" t="s">
        <v>86</v>
      </c>
      <c r="AY519" s="54" t="s">
        <v>198</v>
      </c>
    </row>
    <row r="520" spans="2:65" s="10" customFormat="1">
      <c r="B520" s="57"/>
      <c r="D520" s="199" t="s">
        <v>207</v>
      </c>
      <c r="E520" s="58" t="s">
        <v>1</v>
      </c>
      <c r="F520" s="205" t="s">
        <v>220</v>
      </c>
      <c r="H520" s="206">
        <v>4</v>
      </c>
      <c r="L520" s="57"/>
      <c r="M520" s="59"/>
      <c r="T520" s="60"/>
      <c r="AT520" s="58" t="s">
        <v>207</v>
      </c>
      <c r="AU520" s="58" t="s">
        <v>95</v>
      </c>
      <c r="AV520" s="10" t="s">
        <v>205</v>
      </c>
      <c r="AW520" s="10" t="s">
        <v>39</v>
      </c>
      <c r="AX520" s="10" t="s">
        <v>93</v>
      </c>
      <c r="AY520" s="58" t="s">
        <v>198</v>
      </c>
    </row>
    <row r="521" spans="2:65" s="6" customFormat="1" ht="23.1" customHeight="1">
      <c r="B521" s="31"/>
      <c r="D521" s="32" t="s">
        <v>85</v>
      </c>
      <c r="E521" s="189" t="s">
        <v>267</v>
      </c>
      <c r="F521" s="189" t="s">
        <v>656</v>
      </c>
      <c r="J521" s="190">
        <f>SUM(J522:J628)</f>
        <v>0</v>
      </c>
      <c r="L521" s="31"/>
      <c r="M521" s="33"/>
      <c r="P521" s="34">
        <f>SUM(P526:P628)</f>
        <v>2385.2821569999996</v>
      </c>
      <c r="R521" s="34">
        <f>SUM(R526:R628)</f>
        <v>817.83090199999992</v>
      </c>
      <c r="T521" s="35">
        <f>SUM(T526:T628)</f>
        <v>2.1</v>
      </c>
      <c r="AR521" s="32" t="s">
        <v>93</v>
      </c>
      <c r="AT521" s="36" t="s">
        <v>85</v>
      </c>
      <c r="AU521" s="36" t="s">
        <v>93</v>
      </c>
      <c r="AY521" s="32" t="s">
        <v>198</v>
      </c>
      <c r="BK521" s="37">
        <f>SUM(BK526:BK628)</f>
        <v>0</v>
      </c>
    </row>
    <row r="522" spans="2:65" s="6" customFormat="1" ht="16.5" customHeight="1">
      <c r="B522" s="31"/>
      <c r="C522" s="195">
        <v>63</v>
      </c>
      <c r="D522" s="195" t="s">
        <v>200</v>
      </c>
      <c r="E522" s="196" t="s">
        <v>965</v>
      </c>
      <c r="F522" s="192" t="s">
        <v>966</v>
      </c>
      <c r="G522" s="197" t="s">
        <v>287</v>
      </c>
      <c r="H522" s="198">
        <v>85</v>
      </c>
      <c r="I522" s="161"/>
      <c r="J522" s="191">
        <f>ROUND(I522*H522,2)</f>
        <v>0</v>
      </c>
      <c r="K522" s="192" t="s">
        <v>204</v>
      </c>
      <c r="L522" s="31"/>
      <c r="M522" s="33"/>
      <c r="P522" s="34"/>
      <c r="R522" s="34"/>
      <c r="T522" s="35"/>
      <c r="AR522" s="32"/>
      <c r="AT522" s="36"/>
      <c r="AU522" s="36"/>
      <c r="AY522" s="32"/>
      <c r="BK522" s="37"/>
    </row>
    <row r="523" spans="2:65" s="6" customFormat="1" ht="11.25" customHeight="1">
      <c r="B523" s="31"/>
      <c r="C523" s="9"/>
      <c r="D523" s="199" t="s">
        <v>207</v>
      </c>
      <c r="E523" s="54" t="s">
        <v>1</v>
      </c>
      <c r="F523" s="203" t="s">
        <v>967</v>
      </c>
      <c r="G523" s="9"/>
      <c r="H523" s="204">
        <v>85</v>
      </c>
      <c r="I523" s="9"/>
      <c r="J523" s="9"/>
      <c r="K523" s="9"/>
      <c r="L523" s="31"/>
      <c r="M523" s="33"/>
      <c r="P523" s="34"/>
      <c r="R523" s="34"/>
      <c r="T523" s="35"/>
      <c r="AR523" s="32"/>
      <c r="AT523" s="36"/>
      <c r="AU523" s="36"/>
      <c r="AY523" s="32"/>
      <c r="BK523" s="37"/>
    </row>
    <row r="524" spans="2:65" s="6" customFormat="1" ht="16.5" customHeight="1">
      <c r="B524" s="31"/>
      <c r="C524" s="195">
        <v>64</v>
      </c>
      <c r="D524" s="195" t="s">
        <v>200</v>
      </c>
      <c r="E524" s="196" t="s">
        <v>968</v>
      </c>
      <c r="F524" s="192" t="s">
        <v>969</v>
      </c>
      <c r="G524" s="197" t="s">
        <v>287</v>
      </c>
      <c r="H524" s="198">
        <v>85</v>
      </c>
      <c r="I524" s="161"/>
      <c r="J524" s="191">
        <f>ROUND(I524*H524,2)</f>
        <v>0</v>
      </c>
      <c r="K524" s="192" t="s">
        <v>204</v>
      </c>
      <c r="L524" s="31"/>
      <c r="M524" s="33"/>
      <c r="P524" s="34"/>
      <c r="R524" s="34"/>
      <c r="T524" s="35"/>
      <c r="AR524" s="32"/>
      <c r="AT524" s="36"/>
      <c r="AU524" s="36"/>
      <c r="AY524" s="32"/>
      <c r="BK524" s="37"/>
    </row>
    <row r="525" spans="2:65" s="6" customFormat="1" ht="11.25" customHeight="1">
      <c r="B525" s="31"/>
      <c r="C525" s="9"/>
      <c r="D525" s="199" t="s">
        <v>207</v>
      </c>
      <c r="E525" s="54" t="s">
        <v>1</v>
      </c>
      <c r="F525" s="203" t="s">
        <v>967</v>
      </c>
      <c r="G525" s="9"/>
      <c r="H525" s="204">
        <v>85</v>
      </c>
      <c r="I525" s="9"/>
      <c r="J525" s="9"/>
      <c r="K525" s="9"/>
      <c r="L525" s="31"/>
      <c r="M525" s="33"/>
      <c r="P525" s="34"/>
      <c r="R525" s="34"/>
      <c r="T525" s="35"/>
      <c r="AR525" s="32"/>
      <c r="AT525" s="36"/>
      <c r="AU525" s="36"/>
      <c r="AY525" s="32"/>
      <c r="BK525" s="37"/>
    </row>
    <row r="526" spans="2:65" s="1" customFormat="1" ht="16.5" customHeight="1">
      <c r="B526" s="38"/>
      <c r="C526" s="195">
        <v>65</v>
      </c>
      <c r="D526" s="195" t="s">
        <v>200</v>
      </c>
      <c r="E526" s="196" t="s">
        <v>657</v>
      </c>
      <c r="F526" s="192" t="s">
        <v>658</v>
      </c>
      <c r="G526" s="197" t="s">
        <v>287</v>
      </c>
      <c r="H526" s="198">
        <v>10</v>
      </c>
      <c r="I526" s="161"/>
      <c r="J526" s="191">
        <f>ROUND(I526*H526,2)</f>
        <v>0</v>
      </c>
      <c r="K526" s="192" t="s">
        <v>204</v>
      </c>
      <c r="L526" s="14"/>
      <c r="M526" s="39" t="s">
        <v>1</v>
      </c>
      <c r="N526" s="40" t="s">
        <v>51</v>
      </c>
      <c r="O526" s="41">
        <v>0.1</v>
      </c>
      <c r="P526" s="41">
        <f>O526*H526</f>
        <v>1</v>
      </c>
      <c r="Q526" s="41">
        <v>1.3999999999999999E-4</v>
      </c>
      <c r="R526" s="41">
        <f>Q526*H526</f>
        <v>1.3999999999999998E-3</v>
      </c>
      <c r="S526" s="41">
        <v>0</v>
      </c>
      <c r="T526" s="42">
        <f>S526*H526</f>
        <v>0</v>
      </c>
      <c r="AR526" s="43" t="s">
        <v>205</v>
      </c>
      <c r="AT526" s="43" t="s">
        <v>200</v>
      </c>
      <c r="AU526" s="43" t="s">
        <v>95</v>
      </c>
      <c r="AY526" s="11" t="s">
        <v>198</v>
      </c>
      <c r="BE526" s="44">
        <f>IF(N526="základní",J526,0)</f>
        <v>0</v>
      </c>
      <c r="BF526" s="44">
        <f>IF(N526="snížená",J526,0)</f>
        <v>0</v>
      </c>
      <c r="BG526" s="44">
        <f>IF(N526="zákl. přenesená",J526,0)</f>
        <v>0</v>
      </c>
      <c r="BH526" s="44">
        <f>IF(N526="sníž. přenesená",J526,0)</f>
        <v>0</v>
      </c>
      <c r="BI526" s="44">
        <f>IF(N526="nulová",J526,0)</f>
        <v>0</v>
      </c>
      <c r="BJ526" s="11" t="s">
        <v>93</v>
      </c>
      <c r="BK526" s="44">
        <f>ROUND(I526*H526,2)</f>
        <v>0</v>
      </c>
      <c r="BL526" s="11" t="s">
        <v>205</v>
      </c>
      <c r="BM526" s="43" t="s">
        <v>659</v>
      </c>
    </row>
    <row r="527" spans="2:65" s="9" customFormat="1">
      <c r="B527" s="53"/>
      <c r="D527" s="199" t="s">
        <v>207</v>
      </c>
      <c r="E527" s="54" t="s">
        <v>1</v>
      </c>
      <c r="F527" s="203" t="s">
        <v>660</v>
      </c>
      <c r="H527" s="204">
        <v>10</v>
      </c>
      <c r="L527" s="53"/>
      <c r="M527" s="55"/>
      <c r="T527" s="56"/>
      <c r="AT527" s="54" t="s">
        <v>207</v>
      </c>
      <c r="AU527" s="54" t="s">
        <v>95</v>
      </c>
      <c r="AV527" s="9" t="s">
        <v>95</v>
      </c>
      <c r="AW527" s="9" t="s">
        <v>39</v>
      </c>
      <c r="AX527" s="9" t="s">
        <v>93</v>
      </c>
      <c r="AY527" s="54" t="s">
        <v>198</v>
      </c>
    </row>
    <row r="528" spans="2:65" s="1" customFormat="1" ht="16.5" customHeight="1">
      <c r="B528" s="38"/>
      <c r="C528" s="195">
        <v>66</v>
      </c>
      <c r="D528" s="195" t="s">
        <v>200</v>
      </c>
      <c r="E528" s="196" t="s">
        <v>661</v>
      </c>
      <c r="F528" s="192" t="s">
        <v>662</v>
      </c>
      <c r="G528" s="197" t="s">
        <v>203</v>
      </c>
      <c r="H528" s="198">
        <v>5</v>
      </c>
      <c r="I528" s="161"/>
      <c r="J528" s="191">
        <f>ROUND(I528*H528,2)</f>
        <v>0</v>
      </c>
      <c r="K528" s="192" t="s">
        <v>204</v>
      </c>
      <c r="L528" s="14"/>
      <c r="M528" s="39" t="s">
        <v>1</v>
      </c>
      <c r="N528" s="40" t="s">
        <v>51</v>
      </c>
      <c r="O528" s="41">
        <v>8.3000000000000004E-2</v>
      </c>
      <c r="P528" s="41">
        <f>O528*H528</f>
        <v>0.41500000000000004</v>
      </c>
      <c r="Q528" s="41">
        <v>1.0000000000000001E-5</v>
      </c>
      <c r="R528" s="41">
        <f>Q528*H528</f>
        <v>5.0000000000000002E-5</v>
      </c>
      <c r="S528" s="41">
        <v>0</v>
      </c>
      <c r="T528" s="42">
        <f>S528*H528</f>
        <v>0</v>
      </c>
      <c r="AR528" s="43" t="s">
        <v>205</v>
      </c>
      <c r="AT528" s="43" t="s">
        <v>200</v>
      </c>
      <c r="AU528" s="43" t="s">
        <v>95</v>
      </c>
      <c r="AY528" s="11" t="s">
        <v>198</v>
      </c>
      <c r="BE528" s="44">
        <f>IF(N528="základní",J528,0)</f>
        <v>0</v>
      </c>
      <c r="BF528" s="44">
        <f>IF(N528="snížená",J528,0)</f>
        <v>0</v>
      </c>
      <c r="BG528" s="44">
        <f>IF(N528="zákl. přenesená",J528,0)</f>
        <v>0</v>
      </c>
      <c r="BH528" s="44">
        <f>IF(N528="sníž. přenesená",J528,0)</f>
        <v>0</v>
      </c>
      <c r="BI528" s="44">
        <f>IF(N528="nulová",J528,0)</f>
        <v>0</v>
      </c>
      <c r="BJ528" s="11" t="s">
        <v>93</v>
      </c>
      <c r="BK528" s="44">
        <f>ROUND(I528*H528,2)</f>
        <v>0</v>
      </c>
      <c r="BL528" s="11" t="s">
        <v>205</v>
      </c>
      <c r="BM528" s="43" t="s">
        <v>663</v>
      </c>
    </row>
    <row r="529" spans="2:65" s="9" customFormat="1">
      <c r="B529" s="53"/>
      <c r="D529" s="199" t="s">
        <v>207</v>
      </c>
      <c r="E529" s="54" t="s">
        <v>1</v>
      </c>
      <c r="F529" s="203" t="s">
        <v>664</v>
      </c>
      <c r="H529" s="204">
        <v>5</v>
      </c>
      <c r="L529" s="53"/>
      <c r="M529" s="55"/>
      <c r="T529" s="56"/>
      <c r="AT529" s="54" t="s">
        <v>207</v>
      </c>
      <c r="AU529" s="54" t="s">
        <v>95</v>
      </c>
      <c r="AV529" s="9" t="s">
        <v>95</v>
      </c>
      <c r="AW529" s="9" t="s">
        <v>39</v>
      </c>
      <c r="AX529" s="9" t="s">
        <v>93</v>
      </c>
      <c r="AY529" s="54" t="s">
        <v>198</v>
      </c>
    </row>
    <row r="530" spans="2:65" s="1" customFormat="1" ht="16.5" customHeight="1">
      <c r="B530" s="38"/>
      <c r="C530" s="195">
        <v>67</v>
      </c>
      <c r="D530" s="195" t="s">
        <v>200</v>
      </c>
      <c r="E530" s="196" t="s">
        <v>665</v>
      </c>
      <c r="F530" s="192" t="s">
        <v>666</v>
      </c>
      <c r="G530" s="197" t="s">
        <v>287</v>
      </c>
      <c r="H530" s="198">
        <v>420</v>
      </c>
      <c r="I530" s="161"/>
      <c r="J530" s="191">
        <f>ROUND(I530*H530,2)</f>
        <v>0</v>
      </c>
      <c r="K530" s="192" t="s">
        <v>343</v>
      </c>
      <c r="L530" s="14"/>
      <c r="M530" s="39" t="s">
        <v>1</v>
      </c>
      <c r="N530" s="40" t="s">
        <v>51</v>
      </c>
      <c r="O530" s="41">
        <v>0.11899999999999999</v>
      </c>
      <c r="P530" s="41">
        <f>O530*H530</f>
        <v>49.98</v>
      </c>
      <c r="Q530" s="41">
        <v>0.09</v>
      </c>
      <c r="R530" s="41">
        <f>Q530*H530</f>
        <v>37.799999999999997</v>
      </c>
      <c r="S530" s="41">
        <v>0</v>
      </c>
      <c r="T530" s="42">
        <f>S530*H530</f>
        <v>0</v>
      </c>
      <c r="AR530" s="43" t="s">
        <v>205</v>
      </c>
      <c r="AT530" s="43" t="s">
        <v>200</v>
      </c>
      <c r="AU530" s="43" t="s">
        <v>95</v>
      </c>
      <c r="AY530" s="11" t="s">
        <v>198</v>
      </c>
      <c r="BE530" s="44">
        <f>IF(N530="základní",J530,0)</f>
        <v>0</v>
      </c>
      <c r="BF530" s="44">
        <f>IF(N530="snížená",J530,0)</f>
        <v>0</v>
      </c>
      <c r="BG530" s="44">
        <f>IF(N530="zákl. přenesená",J530,0)</f>
        <v>0</v>
      </c>
      <c r="BH530" s="44">
        <f>IF(N530="sníž. přenesená",J530,0)</f>
        <v>0</v>
      </c>
      <c r="BI530" s="44">
        <f>IF(N530="nulová",J530,0)</f>
        <v>0</v>
      </c>
      <c r="BJ530" s="11" t="s">
        <v>93</v>
      </c>
      <c r="BK530" s="44">
        <f>ROUND(I530*H530,2)</f>
        <v>0</v>
      </c>
      <c r="BL530" s="11" t="s">
        <v>205</v>
      </c>
      <c r="BM530" s="43" t="s">
        <v>667</v>
      </c>
    </row>
    <row r="531" spans="2:65" s="9" customFormat="1">
      <c r="B531" s="53"/>
      <c r="D531" s="199" t="s">
        <v>207</v>
      </c>
      <c r="E531" s="54" t="s">
        <v>1</v>
      </c>
      <c r="F531" s="203" t="s">
        <v>668</v>
      </c>
      <c r="H531" s="204">
        <v>420</v>
      </c>
      <c r="L531" s="53"/>
      <c r="M531" s="55"/>
      <c r="T531" s="56"/>
      <c r="AT531" s="54" t="s">
        <v>207</v>
      </c>
      <c r="AU531" s="54" t="s">
        <v>95</v>
      </c>
      <c r="AV531" s="9" t="s">
        <v>95</v>
      </c>
      <c r="AW531" s="9" t="s">
        <v>39</v>
      </c>
      <c r="AX531" s="9" t="s">
        <v>86</v>
      </c>
      <c r="AY531" s="54" t="s">
        <v>198</v>
      </c>
    </row>
    <row r="532" spans="2:65" s="8" customFormat="1">
      <c r="B532" s="49"/>
      <c r="D532" s="199" t="s">
        <v>207</v>
      </c>
      <c r="E532" s="50" t="s">
        <v>1</v>
      </c>
      <c r="F532" s="201" t="s">
        <v>252</v>
      </c>
      <c r="H532" s="202">
        <v>420</v>
      </c>
      <c r="L532" s="49"/>
      <c r="M532" s="51"/>
      <c r="T532" s="52"/>
      <c r="AT532" s="50" t="s">
        <v>207</v>
      </c>
      <c r="AU532" s="50" t="s">
        <v>95</v>
      </c>
      <c r="AV532" s="8" t="s">
        <v>217</v>
      </c>
      <c r="AW532" s="8" t="s">
        <v>39</v>
      </c>
      <c r="AX532" s="8" t="s">
        <v>86</v>
      </c>
      <c r="AY532" s="50" t="s">
        <v>198</v>
      </c>
    </row>
    <row r="533" spans="2:65" s="7" customFormat="1">
      <c r="B533" s="45"/>
      <c r="D533" s="199" t="s">
        <v>207</v>
      </c>
      <c r="E533" s="46" t="s">
        <v>1</v>
      </c>
      <c r="F533" s="200" t="s">
        <v>669</v>
      </c>
      <c r="H533" s="46" t="s">
        <v>1</v>
      </c>
      <c r="L533" s="45"/>
      <c r="M533" s="47"/>
      <c r="T533" s="48"/>
      <c r="AT533" s="46" t="s">
        <v>207</v>
      </c>
      <c r="AU533" s="46" t="s">
        <v>95</v>
      </c>
      <c r="AV533" s="7" t="s">
        <v>93</v>
      </c>
      <c r="AW533" s="7" t="s">
        <v>39</v>
      </c>
      <c r="AX533" s="7" t="s">
        <v>86</v>
      </c>
      <c r="AY533" s="46" t="s">
        <v>198</v>
      </c>
    </row>
    <row r="534" spans="2:65" s="7" customFormat="1">
      <c r="B534" s="45"/>
      <c r="D534" s="199" t="s">
        <v>207</v>
      </c>
      <c r="E534" s="46" t="s">
        <v>1</v>
      </c>
      <c r="F534" s="200" t="s">
        <v>670</v>
      </c>
      <c r="H534" s="46" t="s">
        <v>1</v>
      </c>
      <c r="L534" s="45"/>
      <c r="M534" s="47"/>
      <c r="T534" s="48"/>
      <c r="AT534" s="46" t="s">
        <v>207</v>
      </c>
      <c r="AU534" s="46" t="s">
        <v>95</v>
      </c>
      <c r="AV534" s="7" t="s">
        <v>93</v>
      </c>
      <c r="AW534" s="7" t="s">
        <v>39</v>
      </c>
      <c r="AX534" s="7" t="s">
        <v>86</v>
      </c>
      <c r="AY534" s="46" t="s">
        <v>198</v>
      </c>
    </row>
    <row r="535" spans="2:65" s="7" customFormat="1">
      <c r="B535" s="45"/>
      <c r="D535" s="199" t="s">
        <v>207</v>
      </c>
      <c r="E535" s="46" t="s">
        <v>1</v>
      </c>
      <c r="F535" s="200" t="s">
        <v>671</v>
      </c>
      <c r="H535" s="46" t="s">
        <v>1</v>
      </c>
      <c r="L535" s="45"/>
      <c r="M535" s="47"/>
      <c r="T535" s="48"/>
      <c r="AT535" s="46" t="s">
        <v>207</v>
      </c>
      <c r="AU535" s="46" t="s">
        <v>95</v>
      </c>
      <c r="AV535" s="7" t="s">
        <v>93</v>
      </c>
      <c r="AW535" s="7" t="s">
        <v>39</v>
      </c>
      <c r="AX535" s="7" t="s">
        <v>86</v>
      </c>
      <c r="AY535" s="46" t="s">
        <v>198</v>
      </c>
    </row>
    <row r="536" spans="2:65" s="10" customFormat="1">
      <c r="B536" s="57"/>
      <c r="D536" s="199" t="s">
        <v>207</v>
      </c>
      <c r="E536" s="58" t="s">
        <v>1</v>
      </c>
      <c r="F536" s="205" t="s">
        <v>220</v>
      </c>
      <c r="H536" s="206">
        <v>420</v>
      </c>
      <c r="L536" s="57"/>
      <c r="M536" s="59"/>
      <c r="T536" s="60"/>
      <c r="AT536" s="58" t="s">
        <v>207</v>
      </c>
      <c r="AU536" s="58" t="s">
        <v>95</v>
      </c>
      <c r="AV536" s="10" t="s">
        <v>205</v>
      </c>
      <c r="AW536" s="10" t="s">
        <v>39</v>
      </c>
      <c r="AX536" s="10" t="s">
        <v>93</v>
      </c>
      <c r="AY536" s="58" t="s">
        <v>198</v>
      </c>
    </row>
    <row r="537" spans="2:65" s="10" customFormat="1" ht="16.5" customHeight="1">
      <c r="B537" s="57"/>
      <c r="C537" s="207">
        <v>68</v>
      </c>
      <c r="D537" s="207" t="s">
        <v>494</v>
      </c>
      <c r="E537" s="208" t="s">
        <v>970</v>
      </c>
      <c r="F537" s="194" t="s">
        <v>971</v>
      </c>
      <c r="G537" s="209" t="s">
        <v>203</v>
      </c>
      <c r="H537" s="210">
        <v>26.541</v>
      </c>
      <c r="I537" s="162"/>
      <c r="J537" s="193">
        <f>ROUND(I537*H537,2)</f>
        <v>0</v>
      </c>
      <c r="K537" s="194" t="s">
        <v>204</v>
      </c>
      <c r="L537" s="57"/>
      <c r="M537" s="59"/>
      <c r="T537" s="60"/>
      <c r="AT537" s="58"/>
      <c r="AU537" s="58"/>
      <c r="AY537" s="58"/>
    </row>
    <row r="538" spans="2:65" s="10" customFormat="1">
      <c r="B538" s="57"/>
      <c r="C538" s="9"/>
      <c r="D538" s="199" t="s">
        <v>207</v>
      </c>
      <c r="E538" s="54" t="s">
        <v>1</v>
      </c>
      <c r="F538" s="203" t="s">
        <v>972</v>
      </c>
      <c r="G538" s="9"/>
      <c r="H538" s="204">
        <v>27.54</v>
      </c>
      <c r="I538" s="9"/>
      <c r="J538" s="9"/>
      <c r="K538" s="9"/>
      <c r="L538" s="57"/>
      <c r="M538" s="59"/>
      <c r="T538" s="60"/>
      <c r="AT538" s="58"/>
      <c r="AU538" s="58"/>
      <c r="AY538" s="58"/>
    </row>
    <row r="539" spans="2:65" s="10" customFormat="1">
      <c r="B539" s="57"/>
      <c r="C539" s="7"/>
      <c r="D539" s="199" t="s">
        <v>207</v>
      </c>
      <c r="E539" s="46" t="s">
        <v>1</v>
      </c>
      <c r="F539" s="200" t="s">
        <v>973</v>
      </c>
      <c r="G539" s="7"/>
      <c r="H539" s="46" t="s">
        <v>1</v>
      </c>
      <c r="I539" s="7"/>
      <c r="J539" s="7"/>
      <c r="K539" s="7"/>
      <c r="L539" s="57"/>
      <c r="M539" s="59"/>
      <c r="T539" s="60"/>
      <c r="AT539" s="58"/>
      <c r="AU539" s="58"/>
      <c r="AY539" s="58"/>
    </row>
    <row r="540" spans="2:65" s="10" customFormat="1">
      <c r="B540" s="57"/>
      <c r="C540" s="9"/>
      <c r="D540" s="199" t="s">
        <v>207</v>
      </c>
      <c r="E540" s="54" t="s">
        <v>1</v>
      </c>
      <c r="F540" s="203" t="s">
        <v>974</v>
      </c>
      <c r="G540" s="9"/>
      <c r="H540" s="204">
        <v>-0.999</v>
      </c>
      <c r="I540" s="9"/>
      <c r="J540" s="9"/>
      <c r="K540" s="9"/>
      <c r="L540" s="57"/>
      <c r="M540" s="59"/>
      <c r="T540" s="60"/>
      <c r="AT540" s="58"/>
      <c r="AU540" s="58"/>
      <c r="AY540" s="58"/>
    </row>
    <row r="541" spans="2:65" s="10" customFormat="1">
      <c r="B541" s="57"/>
      <c r="D541" s="199" t="s">
        <v>207</v>
      </c>
      <c r="E541" s="58" t="s">
        <v>1</v>
      </c>
      <c r="F541" s="205" t="s">
        <v>220</v>
      </c>
      <c r="H541" s="206">
        <v>26.541</v>
      </c>
      <c r="L541" s="57"/>
      <c r="M541" s="59"/>
      <c r="T541" s="60"/>
      <c r="AT541" s="58"/>
      <c r="AU541" s="58"/>
      <c r="AY541" s="58"/>
    </row>
    <row r="542" spans="2:65" s="1" customFormat="1" ht="21.75" customHeight="1">
      <c r="B542" s="38"/>
      <c r="C542" s="195">
        <v>69</v>
      </c>
      <c r="D542" s="195" t="s">
        <v>200</v>
      </c>
      <c r="E542" s="196" t="s">
        <v>672</v>
      </c>
      <c r="F542" s="192" t="s">
        <v>673</v>
      </c>
      <c r="G542" s="197" t="s">
        <v>287</v>
      </c>
      <c r="H542" s="198">
        <v>2154</v>
      </c>
      <c r="I542" s="161"/>
      <c r="J542" s="191">
        <f>ROUND(I542*H542,2)</f>
        <v>0</v>
      </c>
      <c r="K542" s="192" t="s">
        <v>343</v>
      </c>
      <c r="L542" s="14"/>
      <c r="M542" s="39" t="s">
        <v>1</v>
      </c>
      <c r="N542" s="40" t="s">
        <v>51</v>
      </c>
      <c r="O542" s="41">
        <v>0.26800000000000002</v>
      </c>
      <c r="P542" s="41">
        <f>O542*H542</f>
        <v>577.27200000000005</v>
      </c>
      <c r="Q542" s="41">
        <v>0.155</v>
      </c>
      <c r="R542" s="41">
        <f>Q542*H542</f>
        <v>333.87</v>
      </c>
      <c r="S542" s="41">
        <v>0</v>
      </c>
      <c r="T542" s="42">
        <f>S542*H542</f>
        <v>0</v>
      </c>
      <c r="AR542" s="43" t="s">
        <v>205</v>
      </c>
      <c r="AT542" s="43" t="s">
        <v>200</v>
      </c>
      <c r="AU542" s="43" t="s">
        <v>95</v>
      </c>
      <c r="AY542" s="11" t="s">
        <v>198</v>
      </c>
      <c r="BE542" s="44">
        <f>IF(N542="základní",J542,0)</f>
        <v>0</v>
      </c>
      <c r="BF542" s="44">
        <f>IF(N542="snížená",J542,0)</f>
        <v>0</v>
      </c>
      <c r="BG542" s="44">
        <f>IF(N542="zákl. přenesená",J542,0)</f>
        <v>0</v>
      </c>
      <c r="BH542" s="44">
        <f>IF(N542="sníž. přenesená",J542,0)</f>
        <v>0</v>
      </c>
      <c r="BI542" s="44">
        <f>IF(N542="nulová",J542,0)</f>
        <v>0</v>
      </c>
      <c r="BJ542" s="11" t="s">
        <v>93</v>
      </c>
      <c r="BK542" s="44">
        <f>ROUND(I542*H542,2)</f>
        <v>0</v>
      </c>
      <c r="BL542" s="11" t="s">
        <v>205</v>
      </c>
      <c r="BM542" s="43" t="s">
        <v>674</v>
      </c>
    </row>
    <row r="543" spans="2:65" s="7" customFormat="1">
      <c r="B543" s="45"/>
      <c r="D543" s="199" t="s">
        <v>207</v>
      </c>
      <c r="E543" s="46" t="s">
        <v>1</v>
      </c>
      <c r="F543" s="200" t="s">
        <v>675</v>
      </c>
      <c r="H543" s="46" t="s">
        <v>1</v>
      </c>
      <c r="L543" s="45"/>
      <c r="M543" s="47"/>
      <c r="T543" s="48"/>
      <c r="AT543" s="46" t="s">
        <v>207</v>
      </c>
      <c r="AU543" s="46" t="s">
        <v>95</v>
      </c>
      <c r="AV543" s="7" t="s">
        <v>93</v>
      </c>
      <c r="AW543" s="7" t="s">
        <v>39</v>
      </c>
      <c r="AX543" s="7" t="s">
        <v>86</v>
      </c>
      <c r="AY543" s="46" t="s">
        <v>198</v>
      </c>
    </row>
    <row r="544" spans="2:65" s="9" customFormat="1">
      <c r="B544" s="53"/>
      <c r="D544" s="199" t="s">
        <v>207</v>
      </c>
      <c r="E544" s="54" t="s">
        <v>1</v>
      </c>
      <c r="F544" s="203" t="s">
        <v>1123</v>
      </c>
      <c r="H544" s="204">
        <v>2095</v>
      </c>
      <c r="L544" s="53"/>
      <c r="M544" s="55"/>
      <c r="T544" s="56"/>
      <c r="AT544" s="54" t="s">
        <v>207</v>
      </c>
      <c r="AU544" s="54" t="s">
        <v>95</v>
      </c>
      <c r="AV544" s="9" t="s">
        <v>95</v>
      </c>
      <c r="AW544" s="9" t="s">
        <v>39</v>
      </c>
      <c r="AX544" s="9" t="s">
        <v>86</v>
      </c>
      <c r="AY544" s="54" t="s">
        <v>198</v>
      </c>
    </row>
    <row r="545" spans="2:65" s="9" customFormat="1">
      <c r="B545" s="53"/>
      <c r="D545" s="199" t="s">
        <v>207</v>
      </c>
      <c r="E545" s="54" t="s">
        <v>1</v>
      </c>
      <c r="F545" s="203" t="s">
        <v>1124</v>
      </c>
      <c r="H545" s="204">
        <v>44</v>
      </c>
      <c r="L545" s="53"/>
      <c r="M545" s="55"/>
      <c r="T545" s="56"/>
      <c r="AT545" s="54" t="s">
        <v>207</v>
      </c>
      <c r="AU545" s="54" t="s">
        <v>95</v>
      </c>
      <c r="AV545" s="9" t="s">
        <v>95</v>
      </c>
      <c r="AW545" s="9" t="s">
        <v>39</v>
      </c>
      <c r="AX545" s="9" t="s">
        <v>86</v>
      </c>
      <c r="AY545" s="54" t="s">
        <v>198</v>
      </c>
    </row>
    <row r="546" spans="2:65" s="9" customFormat="1">
      <c r="B546" s="53"/>
      <c r="D546" s="199" t="s">
        <v>207</v>
      </c>
      <c r="E546" s="54" t="s">
        <v>1</v>
      </c>
      <c r="F546" s="203" t="s">
        <v>1125</v>
      </c>
      <c r="H546" s="204">
        <v>9</v>
      </c>
      <c r="L546" s="53"/>
      <c r="M546" s="55"/>
      <c r="T546" s="56"/>
      <c r="AT546" s="54" t="s">
        <v>207</v>
      </c>
      <c r="AU546" s="54" t="s">
        <v>95</v>
      </c>
      <c r="AV546" s="9" t="s">
        <v>95</v>
      </c>
      <c r="AW546" s="9" t="s">
        <v>39</v>
      </c>
      <c r="AX546" s="9" t="s">
        <v>86</v>
      </c>
      <c r="AY546" s="54" t="s">
        <v>198</v>
      </c>
    </row>
    <row r="547" spans="2:65" s="9" customFormat="1">
      <c r="B547" s="53"/>
      <c r="D547" s="199" t="s">
        <v>207</v>
      </c>
      <c r="E547" s="54" t="s">
        <v>1</v>
      </c>
      <c r="F547" s="203" t="s">
        <v>1126</v>
      </c>
      <c r="H547" s="204">
        <v>6</v>
      </c>
      <c r="L547" s="53"/>
      <c r="M547" s="55"/>
      <c r="T547" s="56"/>
      <c r="AT547" s="54" t="s">
        <v>207</v>
      </c>
      <c r="AU547" s="54" t="s">
        <v>95</v>
      </c>
      <c r="AV547" s="9" t="s">
        <v>95</v>
      </c>
      <c r="AW547" s="9" t="s">
        <v>39</v>
      </c>
      <c r="AX547" s="9" t="s">
        <v>86</v>
      </c>
      <c r="AY547" s="54" t="s">
        <v>198</v>
      </c>
    </row>
    <row r="548" spans="2:65" s="10" customFormat="1">
      <c r="B548" s="57"/>
      <c r="D548" s="199" t="s">
        <v>207</v>
      </c>
      <c r="E548" s="58" t="s">
        <v>1</v>
      </c>
      <c r="F548" s="205" t="s">
        <v>220</v>
      </c>
      <c r="H548" s="206">
        <v>2154</v>
      </c>
      <c r="L548" s="57"/>
      <c r="M548" s="59"/>
      <c r="T548" s="60"/>
      <c r="AT548" s="58" t="s">
        <v>207</v>
      </c>
      <c r="AU548" s="58" t="s">
        <v>95</v>
      </c>
      <c r="AV548" s="10" t="s">
        <v>205</v>
      </c>
      <c r="AW548" s="10" t="s">
        <v>39</v>
      </c>
      <c r="AX548" s="10" t="s">
        <v>93</v>
      </c>
      <c r="AY548" s="58" t="s">
        <v>198</v>
      </c>
    </row>
    <row r="549" spans="2:65" s="1" customFormat="1" ht="16.5" customHeight="1">
      <c r="B549" s="38"/>
      <c r="C549" s="207">
        <v>70</v>
      </c>
      <c r="D549" s="207" t="s">
        <v>494</v>
      </c>
      <c r="E549" s="208" t="s">
        <v>676</v>
      </c>
      <c r="F549" s="194" t="s">
        <v>677</v>
      </c>
      <c r="G549" s="209" t="s">
        <v>287</v>
      </c>
      <c r="H549" s="210">
        <v>2136.9</v>
      </c>
      <c r="I549" s="162"/>
      <c r="J549" s="193">
        <f>ROUND(I549*H549,2)</f>
        <v>0</v>
      </c>
      <c r="K549" s="194" t="s">
        <v>204</v>
      </c>
      <c r="L549" s="61"/>
      <c r="M549" s="62" t="s">
        <v>1</v>
      </c>
      <c r="N549" s="63" t="s">
        <v>51</v>
      </c>
      <c r="O549" s="41">
        <v>0</v>
      </c>
      <c r="P549" s="41">
        <f>O549*H549</f>
        <v>0</v>
      </c>
      <c r="Q549" s="41">
        <v>0.08</v>
      </c>
      <c r="R549" s="41">
        <f>Q549*H549</f>
        <v>170.952</v>
      </c>
      <c r="S549" s="41">
        <v>0</v>
      </c>
      <c r="T549" s="42">
        <f>S549*H549</f>
        <v>0</v>
      </c>
      <c r="AR549" s="43" t="s">
        <v>260</v>
      </c>
      <c r="AT549" s="43" t="s">
        <v>494</v>
      </c>
      <c r="AU549" s="43" t="s">
        <v>95</v>
      </c>
      <c r="AY549" s="11" t="s">
        <v>198</v>
      </c>
      <c r="BE549" s="44">
        <f>IF(N549="základní",J549,0)</f>
        <v>0</v>
      </c>
      <c r="BF549" s="44">
        <f>IF(N549="snížená",J549,0)</f>
        <v>0</v>
      </c>
      <c r="BG549" s="44">
        <f>IF(N549="zákl. přenesená",J549,0)</f>
        <v>0</v>
      </c>
      <c r="BH549" s="44">
        <f>IF(N549="sníž. přenesená",J549,0)</f>
        <v>0</v>
      </c>
      <c r="BI549" s="44">
        <f>IF(N549="nulová",J549,0)</f>
        <v>0</v>
      </c>
      <c r="BJ549" s="11" t="s">
        <v>93</v>
      </c>
      <c r="BK549" s="44">
        <f>ROUND(I549*H549,2)</f>
        <v>0</v>
      </c>
      <c r="BL549" s="11" t="s">
        <v>205</v>
      </c>
      <c r="BM549" s="43" t="s">
        <v>678</v>
      </c>
    </row>
    <row r="550" spans="2:65" s="9" customFormat="1">
      <c r="B550" s="53"/>
      <c r="D550" s="199" t="s">
        <v>207</v>
      </c>
      <c r="E550" s="54" t="s">
        <v>1</v>
      </c>
      <c r="F550" s="203" t="s">
        <v>1106</v>
      </c>
      <c r="H550" s="204">
        <v>2136.9</v>
      </c>
      <c r="L550" s="53"/>
      <c r="M550" s="55"/>
      <c r="T550" s="56"/>
      <c r="AT550" s="54" t="s">
        <v>207</v>
      </c>
      <c r="AU550" s="54" t="s">
        <v>95</v>
      </c>
      <c r="AV550" s="9" t="s">
        <v>95</v>
      </c>
      <c r="AW550" s="9" t="s">
        <v>39</v>
      </c>
      <c r="AX550" s="9" t="s">
        <v>93</v>
      </c>
      <c r="AY550" s="54" t="s">
        <v>198</v>
      </c>
    </row>
    <row r="551" spans="2:65" s="1" customFormat="1" ht="16.5" customHeight="1">
      <c r="B551" s="38"/>
      <c r="C551" s="207">
        <v>71</v>
      </c>
      <c r="D551" s="207" t="s">
        <v>494</v>
      </c>
      <c r="E551" s="208" t="s">
        <v>679</v>
      </c>
      <c r="F551" s="194" t="s">
        <v>680</v>
      </c>
      <c r="G551" s="209" t="s">
        <v>287</v>
      </c>
      <c r="H551" s="210">
        <v>44.88</v>
      </c>
      <c r="I551" s="162"/>
      <c r="J551" s="193">
        <f>ROUND(I551*H551,2)</f>
        <v>0</v>
      </c>
      <c r="K551" s="194" t="s">
        <v>204</v>
      </c>
      <c r="L551" s="61"/>
      <c r="M551" s="62" t="s">
        <v>1</v>
      </c>
      <c r="N551" s="63" t="s">
        <v>51</v>
      </c>
      <c r="O551" s="41">
        <v>0</v>
      </c>
      <c r="P551" s="41">
        <f>O551*H551</f>
        <v>0</v>
      </c>
      <c r="Q551" s="41">
        <v>4.8300000000000003E-2</v>
      </c>
      <c r="R551" s="41">
        <f>Q551*H551</f>
        <v>2.1677040000000001</v>
      </c>
      <c r="S551" s="41">
        <v>0</v>
      </c>
      <c r="T551" s="42">
        <f>S551*H551</f>
        <v>0</v>
      </c>
      <c r="AR551" s="43" t="s">
        <v>260</v>
      </c>
      <c r="AT551" s="43" t="s">
        <v>494</v>
      </c>
      <c r="AU551" s="43" t="s">
        <v>95</v>
      </c>
      <c r="AY551" s="11" t="s">
        <v>198</v>
      </c>
      <c r="BE551" s="44">
        <f>IF(N551="základní",J551,0)</f>
        <v>0</v>
      </c>
      <c r="BF551" s="44">
        <f>IF(N551="snížená",J551,0)</f>
        <v>0</v>
      </c>
      <c r="BG551" s="44">
        <f>IF(N551="zákl. přenesená",J551,0)</f>
        <v>0</v>
      </c>
      <c r="BH551" s="44">
        <f>IF(N551="sníž. přenesená",J551,0)</f>
        <v>0</v>
      </c>
      <c r="BI551" s="44">
        <f>IF(N551="nulová",J551,0)</f>
        <v>0</v>
      </c>
      <c r="BJ551" s="11" t="s">
        <v>93</v>
      </c>
      <c r="BK551" s="44">
        <f>ROUND(I551*H551,2)</f>
        <v>0</v>
      </c>
      <c r="BL551" s="11" t="s">
        <v>205</v>
      </c>
      <c r="BM551" s="43" t="s">
        <v>681</v>
      </c>
    </row>
    <row r="552" spans="2:65" s="9" customFormat="1">
      <c r="B552" s="53"/>
      <c r="D552" s="199" t="s">
        <v>207</v>
      </c>
      <c r="E552" s="54" t="s">
        <v>1</v>
      </c>
      <c r="F552" s="203" t="s">
        <v>1107</v>
      </c>
      <c r="H552" s="204">
        <v>44.88</v>
      </c>
      <c r="L552" s="53"/>
      <c r="M552" s="55"/>
      <c r="T552" s="56"/>
      <c r="AT552" s="54" t="s">
        <v>207</v>
      </c>
      <c r="AU552" s="54" t="s">
        <v>95</v>
      </c>
      <c r="AV552" s="9" t="s">
        <v>95</v>
      </c>
      <c r="AW552" s="9" t="s">
        <v>39</v>
      </c>
      <c r="AX552" s="9" t="s">
        <v>93</v>
      </c>
      <c r="AY552" s="54" t="s">
        <v>198</v>
      </c>
    </row>
    <row r="553" spans="2:65" s="1" customFormat="1" ht="16.5" customHeight="1">
      <c r="B553" s="38"/>
      <c r="C553" s="207">
        <v>72</v>
      </c>
      <c r="D553" s="207" t="s">
        <v>494</v>
      </c>
      <c r="E553" s="208" t="s">
        <v>682</v>
      </c>
      <c r="F553" s="194" t="s">
        <v>683</v>
      </c>
      <c r="G553" s="209" t="s">
        <v>287</v>
      </c>
      <c r="H553" s="210">
        <v>15.3</v>
      </c>
      <c r="I553" s="162"/>
      <c r="J553" s="193">
        <f>ROUND(I553*H553,2)</f>
        <v>0</v>
      </c>
      <c r="K553" s="194" t="s">
        <v>204</v>
      </c>
      <c r="L553" s="61"/>
      <c r="M553" s="62" t="s">
        <v>1</v>
      </c>
      <c r="N553" s="63" t="s">
        <v>51</v>
      </c>
      <c r="O553" s="41">
        <v>0</v>
      </c>
      <c r="P553" s="41">
        <f>O553*H553</f>
        <v>0</v>
      </c>
      <c r="Q553" s="41">
        <v>6.5670000000000006E-2</v>
      </c>
      <c r="R553" s="41">
        <f>Q553*H553</f>
        <v>1.0047510000000002</v>
      </c>
      <c r="S553" s="41">
        <v>0</v>
      </c>
      <c r="T553" s="42">
        <f>S553*H553</f>
        <v>0</v>
      </c>
      <c r="AR553" s="43" t="s">
        <v>260</v>
      </c>
      <c r="AT553" s="43" t="s">
        <v>494</v>
      </c>
      <c r="AU553" s="43" t="s">
        <v>95</v>
      </c>
      <c r="AY553" s="11" t="s">
        <v>198</v>
      </c>
      <c r="BE553" s="44">
        <f>IF(N553="základní",J553,0)</f>
        <v>0</v>
      </c>
      <c r="BF553" s="44">
        <f>IF(N553="snížená",J553,0)</f>
        <v>0</v>
      </c>
      <c r="BG553" s="44">
        <f>IF(N553="zákl. přenesená",J553,0)</f>
        <v>0</v>
      </c>
      <c r="BH553" s="44">
        <f>IF(N553="sníž. přenesená",J553,0)</f>
        <v>0</v>
      </c>
      <c r="BI553" s="44">
        <f>IF(N553="nulová",J553,0)</f>
        <v>0</v>
      </c>
      <c r="BJ553" s="11" t="s">
        <v>93</v>
      </c>
      <c r="BK553" s="44">
        <f>ROUND(I553*H553,2)</f>
        <v>0</v>
      </c>
      <c r="BL553" s="11" t="s">
        <v>205</v>
      </c>
      <c r="BM553" s="43" t="s">
        <v>684</v>
      </c>
    </row>
    <row r="554" spans="2:65" s="9" customFormat="1">
      <c r="B554" s="53"/>
      <c r="D554" s="199" t="s">
        <v>207</v>
      </c>
      <c r="E554" s="54" t="s">
        <v>1</v>
      </c>
      <c r="F554" s="203" t="s">
        <v>1108</v>
      </c>
      <c r="H554" s="204">
        <v>9.18</v>
      </c>
      <c r="L554" s="53"/>
      <c r="M554" s="55"/>
      <c r="T554" s="56"/>
      <c r="AT554" s="54" t="s">
        <v>207</v>
      </c>
      <c r="AU554" s="54" t="s">
        <v>95</v>
      </c>
      <c r="AV554" s="9" t="s">
        <v>95</v>
      </c>
      <c r="AW554" s="9" t="s">
        <v>39</v>
      </c>
      <c r="AX554" s="9" t="s">
        <v>86</v>
      </c>
      <c r="AY554" s="54" t="s">
        <v>198</v>
      </c>
    </row>
    <row r="555" spans="2:65" s="9" customFormat="1">
      <c r="B555" s="53"/>
      <c r="D555" s="199" t="s">
        <v>207</v>
      </c>
      <c r="E555" s="54" t="s">
        <v>1</v>
      </c>
      <c r="F555" s="203" t="s">
        <v>1109</v>
      </c>
      <c r="H555" s="204">
        <v>6.12</v>
      </c>
      <c r="L555" s="53"/>
      <c r="M555" s="55"/>
      <c r="T555" s="56"/>
      <c r="AT555" s="54" t="s">
        <v>207</v>
      </c>
      <c r="AU555" s="54" t="s">
        <v>95</v>
      </c>
      <c r="AV555" s="9" t="s">
        <v>95</v>
      </c>
      <c r="AW555" s="9" t="s">
        <v>39</v>
      </c>
      <c r="AX555" s="9" t="s">
        <v>86</v>
      </c>
      <c r="AY555" s="54" t="s">
        <v>198</v>
      </c>
    </row>
    <row r="556" spans="2:65" s="10" customFormat="1">
      <c r="B556" s="57"/>
      <c r="D556" s="199" t="s">
        <v>207</v>
      </c>
      <c r="E556" s="58" t="s">
        <v>1</v>
      </c>
      <c r="F556" s="205" t="s">
        <v>220</v>
      </c>
      <c r="H556" s="206">
        <v>15.3</v>
      </c>
      <c r="L556" s="57"/>
      <c r="M556" s="59"/>
      <c r="T556" s="60"/>
      <c r="AT556" s="58" t="s">
        <v>207</v>
      </c>
      <c r="AU556" s="58" t="s">
        <v>95</v>
      </c>
      <c r="AV556" s="10" t="s">
        <v>205</v>
      </c>
      <c r="AW556" s="10" t="s">
        <v>39</v>
      </c>
      <c r="AX556" s="10" t="s">
        <v>93</v>
      </c>
      <c r="AY556" s="58" t="s">
        <v>198</v>
      </c>
    </row>
    <row r="557" spans="2:65" s="1" customFormat="1" ht="21.75" customHeight="1">
      <c r="B557" s="38"/>
      <c r="C557" s="195">
        <v>73</v>
      </c>
      <c r="D557" s="195" t="s">
        <v>200</v>
      </c>
      <c r="E557" s="196" t="s">
        <v>685</v>
      </c>
      <c r="F557" s="192" t="s">
        <v>686</v>
      </c>
      <c r="G557" s="197" t="s">
        <v>287</v>
      </c>
      <c r="H557" s="198">
        <v>1230</v>
      </c>
      <c r="I557" s="161"/>
      <c r="J557" s="191">
        <f>ROUND(I557*H557,2)</f>
        <v>0</v>
      </c>
      <c r="K557" s="192" t="s">
        <v>343</v>
      </c>
      <c r="L557" s="14"/>
      <c r="M557" s="39" t="s">
        <v>1</v>
      </c>
      <c r="N557" s="40" t="s">
        <v>51</v>
      </c>
      <c r="O557" s="41">
        <v>0.23899999999999999</v>
      </c>
      <c r="P557" s="41">
        <f>O557*H557</f>
        <v>293.96999999999997</v>
      </c>
      <c r="Q557" s="41">
        <v>0.1295</v>
      </c>
      <c r="R557" s="41">
        <f>Q557*H557</f>
        <v>159.285</v>
      </c>
      <c r="S557" s="41">
        <v>0</v>
      </c>
      <c r="T557" s="42">
        <f>S557*H557</f>
        <v>0</v>
      </c>
      <c r="AR557" s="43" t="s">
        <v>205</v>
      </c>
      <c r="AT557" s="43" t="s">
        <v>200</v>
      </c>
      <c r="AU557" s="43" t="s">
        <v>95</v>
      </c>
      <c r="AY557" s="11" t="s">
        <v>198</v>
      </c>
      <c r="BE557" s="44">
        <f>IF(N557="základní",J557,0)</f>
        <v>0</v>
      </c>
      <c r="BF557" s="44">
        <f>IF(N557="snížená",J557,0)</f>
        <v>0</v>
      </c>
      <c r="BG557" s="44">
        <f>IF(N557="zákl. přenesená",J557,0)</f>
        <v>0</v>
      </c>
      <c r="BH557" s="44">
        <f>IF(N557="sníž. přenesená",J557,0)</f>
        <v>0</v>
      </c>
      <c r="BI557" s="44">
        <f>IF(N557="nulová",J557,0)</f>
        <v>0</v>
      </c>
      <c r="BJ557" s="11" t="s">
        <v>93</v>
      </c>
      <c r="BK557" s="44">
        <f>ROUND(I557*H557,2)</f>
        <v>0</v>
      </c>
      <c r="BL557" s="11" t="s">
        <v>205</v>
      </c>
      <c r="BM557" s="43" t="s">
        <v>687</v>
      </c>
    </row>
    <row r="558" spans="2:65" s="9" customFormat="1">
      <c r="B558" s="53"/>
      <c r="D558" s="199" t="s">
        <v>207</v>
      </c>
      <c r="E558" s="54" t="s">
        <v>1</v>
      </c>
      <c r="F558" s="203" t="s">
        <v>1110</v>
      </c>
      <c r="H558" s="204">
        <v>1230</v>
      </c>
      <c r="L558" s="53"/>
      <c r="M558" s="55"/>
      <c r="T558" s="56"/>
      <c r="AT558" s="54" t="s">
        <v>207</v>
      </c>
      <c r="AU558" s="54" t="s">
        <v>95</v>
      </c>
      <c r="AV558" s="9" t="s">
        <v>95</v>
      </c>
      <c r="AW558" s="9" t="s">
        <v>39</v>
      </c>
      <c r="AX558" s="9" t="s">
        <v>93</v>
      </c>
      <c r="AY558" s="54" t="s">
        <v>198</v>
      </c>
    </row>
    <row r="559" spans="2:65" s="1" customFormat="1" ht="16.5" customHeight="1">
      <c r="B559" s="38"/>
      <c r="C559" s="207">
        <v>74</v>
      </c>
      <c r="D559" s="207" t="s">
        <v>494</v>
      </c>
      <c r="E559" s="208" t="s">
        <v>688</v>
      </c>
      <c r="F559" s="194" t="s">
        <v>689</v>
      </c>
      <c r="G559" s="209" t="s">
        <v>287</v>
      </c>
      <c r="H559" s="210">
        <v>1254.5999999999999</v>
      </c>
      <c r="I559" s="162"/>
      <c r="J559" s="193">
        <f>ROUND(I559*H559,2)</f>
        <v>0</v>
      </c>
      <c r="K559" s="194" t="s">
        <v>204</v>
      </c>
      <c r="L559" s="61"/>
      <c r="M559" s="62" t="s">
        <v>1</v>
      </c>
      <c r="N559" s="63" t="s">
        <v>51</v>
      </c>
      <c r="O559" s="41">
        <v>0</v>
      </c>
      <c r="P559" s="41">
        <f>O559*H559</f>
        <v>0</v>
      </c>
      <c r="Q559" s="41">
        <v>5.6120000000000003E-2</v>
      </c>
      <c r="R559" s="41">
        <f>Q559*H559</f>
        <v>70.408152000000001</v>
      </c>
      <c r="S559" s="41">
        <v>0</v>
      </c>
      <c r="T559" s="42">
        <f>S559*H559</f>
        <v>0</v>
      </c>
      <c r="AR559" s="43" t="s">
        <v>260</v>
      </c>
      <c r="AT559" s="43" t="s">
        <v>494</v>
      </c>
      <c r="AU559" s="43" t="s">
        <v>95</v>
      </c>
      <c r="AY559" s="11" t="s">
        <v>198</v>
      </c>
      <c r="BE559" s="44">
        <f>IF(N559="základní",J559,0)</f>
        <v>0</v>
      </c>
      <c r="BF559" s="44">
        <f>IF(N559="snížená",J559,0)</f>
        <v>0</v>
      </c>
      <c r="BG559" s="44">
        <f>IF(N559="zákl. přenesená",J559,0)</f>
        <v>0</v>
      </c>
      <c r="BH559" s="44">
        <f>IF(N559="sníž. přenesená",J559,0)</f>
        <v>0</v>
      </c>
      <c r="BI559" s="44">
        <f>IF(N559="nulová",J559,0)</f>
        <v>0</v>
      </c>
      <c r="BJ559" s="11" t="s">
        <v>93</v>
      </c>
      <c r="BK559" s="44">
        <f>ROUND(I559*H559,2)</f>
        <v>0</v>
      </c>
      <c r="BL559" s="11" t="s">
        <v>205</v>
      </c>
      <c r="BM559" s="43" t="s">
        <v>690</v>
      </c>
    </row>
    <row r="560" spans="2:65" s="9" customFormat="1">
      <c r="B560" s="53"/>
      <c r="D560" s="199" t="s">
        <v>207</v>
      </c>
      <c r="E560" s="54" t="s">
        <v>1</v>
      </c>
      <c r="F560" s="203" t="s">
        <v>1111</v>
      </c>
      <c r="H560" s="204">
        <v>1254.5999999999999</v>
      </c>
      <c r="L560" s="53"/>
      <c r="M560" s="55"/>
      <c r="T560" s="56"/>
      <c r="AT560" s="54" t="s">
        <v>207</v>
      </c>
      <c r="AU560" s="54" t="s">
        <v>95</v>
      </c>
      <c r="AV560" s="9" t="s">
        <v>95</v>
      </c>
      <c r="AW560" s="9" t="s">
        <v>39</v>
      </c>
      <c r="AX560" s="9" t="s">
        <v>93</v>
      </c>
      <c r="AY560" s="54" t="s">
        <v>198</v>
      </c>
    </row>
    <row r="561" spans="2:65" s="9" customFormat="1" ht="12">
      <c r="B561" s="53"/>
      <c r="C561" s="195">
        <v>75</v>
      </c>
      <c r="D561" s="195" t="s">
        <v>200</v>
      </c>
      <c r="E561" s="196" t="s">
        <v>981</v>
      </c>
      <c r="F561" s="192" t="s">
        <v>982</v>
      </c>
      <c r="G561" s="197" t="s">
        <v>287</v>
      </c>
      <c r="H561" s="198">
        <v>6.2830000000000004</v>
      </c>
      <c r="I561" s="161"/>
      <c r="J561" s="191">
        <f>ROUND(I561*H561,2)</f>
        <v>0</v>
      </c>
      <c r="K561" s="192" t="s">
        <v>204</v>
      </c>
      <c r="L561" s="53"/>
      <c r="M561" s="55"/>
      <c r="T561" s="56"/>
      <c r="AT561" s="54"/>
      <c r="AU561" s="54"/>
      <c r="AY561" s="54"/>
    </row>
    <row r="562" spans="2:65" s="9" customFormat="1">
      <c r="B562" s="53"/>
      <c r="C562" s="7"/>
      <c r="D562" s="199" t="s">
        <v>207</v>
      </c>
      <c r="E562" s="46" t="s">
        <v>1</v>
      </c>
      <c r="F562" s="200" t="s">
        <v>694</v>
      </c>
      <c r="G562" s="7"/>
      <c r="H562" s="46" t="s">
        <v>1</v>
      </c>
      <c r="I562" s="7"/>
      <c r="J562" s="7"/>
      <c r="K562" s="7"/>
      <c r="L562" s="53"/>
      <c r="M562" s="55"/>
      <c r="T562" s="56"/>
      <c r="AT562" s="54"/>
      <c r="AU562" s="54"/>
      <c r="AY562" s="54"/>
    </row>
    <row r="563" spans="2:65" s="9" customFormat="1">
      <c r="B563" s="53"/>
      <c r="C563" s="7"/>
      <c r="D563" s="199" t="s">
        <v>207</v>
      </c>
      <c r="E563" s="46" t="s">
        <v>1</v>
      </c>
      <c r="F563" s="200" t="s">
        <v>695</v>
      </c>
      <c r="G563" s="7"/>
      <c r="H563" s="46" t="s">
        <v>1</v>
      </c>
      <c r="I563" s="7"/>
      <c r="J563" s="7"/>
      <c r="K563" s="7"/>
      <c r="L563" s="53"/>
      <c r="M563" s="55"/>
      <c r="T563" s="56"/>
      <c r="AT563" s="54"/>
      <c r="AU563" s="54"/>
      <c r="AY563" s="54"/>
    </row>
    <row r="564" spans="2:65" s="9" customFormat="1">
      <c r="B564" s="53"/>
      <c r="D564" s="199" t="s">
        <v>207</v>
      </c>
      <c r="E564" s="54" t="s">
        <v>1</v>
      </c>
      <c r="F564" s="203" t="s">
        <v>983</v>
      </c>
      <c r="H564" s="204">
        <v>6.2830000000000004</v>
      </c>
      <c r="L564" s="53"/>
      <c r="M564" s="55"/>
      <c r="T564" s="56"/>
      <c r="AT564" s="54"/>
      <c r="AU564" s="54"/>
      <c r="AY564" s="54"/>
    </row>
    <row r="565" spans="2:65" s="9" customFormat="1">
      <c r="B565" s="53"/>
      <c r="C565" s="8"/>
      <c r="D565" s="199" t="s">
        <v>207</v>
      </c>
      <c r="E565" s="50" t="s">
        <v>885</v>
      </c>
      <c r="F565" s="201" t="s">
        <v>252</v>
      </c>
      <c r="G565" s="8"/>
      <c r="H565" s="202">
        <v>6.2830000000000004</v>
      </c>
      <c r="I565" s="8"/>
      <c r="J565" s="8"/>
      <c r="K565" s="8"/>
      <c r="L565" s="53"/>
      <c r="M565" s="55"/>
      <c r="T565" s="56"/>
      <c r="AT565" s="54"/>
      <c r="AU565" s="54"/>
      <c r="AY565" s="54"/>
    </row>
    <row r="566" spans="2:65" s="1" customFormat="1" ht="16.5" customHeight="1">
      <c r="B566" s="38"/>
      <c r="C566" s="195">
        <v>76</v>
      </c>
      <c r="D566" s="195" t="s">
        <v>200</v>
      </c>
      <c r="E566" s="196" t="s">
        <v>691</v>
      </c>
      <c r="F566" s="192" t="s">
        <v>692</v>
      </c>
      <c r="G566" s="197" t="s">
        <v>287</v>
      </c>
      <c r="H566" s="198">
        <v>11.624000000000001</v>
      </c>
      <c r="I566" s="161"/>
      <c r="J566" s="191">
        <f>ROUND(I566*H566,2)</f>
        <v>0</v>
      </c>
      <c r="K566" s="192" t="s">
        <v>204</v>
      </c>
      <c r="L566" s="14"/>
      <c r="M566" s="39" t="s">
        <v>1</v>
      </c>
      <c r="N566" s="40" t="s">
        <v>51</v>
      </c>
      <c r="O566" s="41">
        <v>0.09</v>
      </c>
      <c r="P566" s="41">
        <f>O566*H566</f>
        <v>1.04616</v>
      </c>
      <c r="Q566" s="41">
        <v>0</v>
      </c>
      <c r="R566" s="41">
        <f>Q566*H566</f>
        <v>0</v>
      </c>
      <c r="S566" s="41">
        <v>0</v>
      </c>
      <c r="T566" s="42">
        <f>S566*H566</f>
        <v>0</v>
      </c>
      <c r="AR566" s="43" t="s">
        <v>205</v>
      </c>
      <c r="AT566" s="43" t="s">
        <v>200</v>
      </c>
      <c r="AU566" s="43" t="s">
        <v>95</v>
      </c>
      <c r="AY566" s="11" t="s">
        <v>198</v>
      </c>
      <c r="BE566" s="44">
        <f>IF(N566="základní",J566,0)</f>
        <v>0</v>
      </c>
      <c r="BF566" s="44">
        <f>IF(N566="snížená",J566,0)</f>
        <v>0</v>
      </c>
      <c r="BG566" s="44">
        <f>IF(N566="zákl. přenesená",J566,0)</f>
        <v>0</v>
      </c>
      <c r="BH566" s="44">
        <f>IF(N566="sníž. přenesená",J566,0)</f>
        <v>0</v>
      </c>
      <c r="BI566" s="44">
        <f>IF(N566="nulová",J566,0)</f>
        <v>0</v>
      </c>
      <c r="BJ566" s="11" t="s">
        <v>93</v>
      </c>
      <c r="BK566" s="44">
        <f>ROUND(I566*H566,2)</f>
        <v>0</v>
      </c>
      <c r="BL566" s="11" t="s">
        <v>205</v>
      </c>
      <c r="BM566" s="43" t="s">
        <v>693</v>
      </c>
    </row>
    <row r="567" spans="2:65" s="7" customFormat="1">
      <c r="B567" s="45"/>
      <c r="D567" s="199" t="s">
        <v>207</v>
      </c>
      <c r="E567" s="46" t="s">
        <v>1</v>
      </c>
      <c r="F567" s="200" t="s">
        <v>694</v>
      </c>
      <c r="H567" s="46" t="s">
        <v>1</v>
      </c>
      <c r="L567" s="45"/>
      <c r="M567" s="47"/>
      <c r="T567" s="48"/>
      <c r="AT567" s="46" t="s">
        <v>207</v>
      </c>
      <c r="AU567" s="46" t="s">
        <v>95</v>
      </c>
      <c r="AV567" s="7" t="s">
        <v>93</v>
      </c>
      <c r="AW567" s="7" t="s">
        <v>39</v>
      </c>
      <c r="AX567" s="7" t="s">
        <v>86</v>
      </c>
      <c r="AY567" s="46" t="s">
        <v>198</v>
      </c>
    </row>
    <row r="568" spans="2:65" s="7" customFormat="1">
      <c r="B568" s="45"/>
      <c r="D568" s="199" t="s">
        <v>207</v>
      </c>
      <c r="E568" s="46" t="s">
        <v>1</v>
      </c>
      <c r="F568" s="200" t="s">
        <v>695</v>
      </c>
      <c r="H568" s="46" t="s">
        <v>1</v>
      </c>
      <c r="L568" s="45"/>
      <c r="M568" s="47"/>
      <c r="T568" s="48"/>
      <c r="AT568" s="46" t="s">
        <v>207</v>
      </c>
      <c r="AU568" s="46" t="s">
        <v>95</v>
      </c>
      <c r="AV568" s="7" t="s">
        <v>93</v>
      </c>
      <c r="AW568" s="7" t="s">
        <v>39</v>
      </c>
      <c r="AX568" s="7" t="s">
        <v>86</v>
      </c>
      <c r="AY568" s="46" t="s">
        <v>198</v>
      </c>
    </row>
    <row r="569" spans="2:65" s="9" customFormat="1">
      <c r="B569" s="53"/>
      <c r="D569" s="199" t="s">
        <v>207</v>
      </c>
      <c r="E569" s="54" t="s">
        <v>1</v>
      </c>
      <c r="F569" s="203" t="s">
        <v>696</v>
      </c>
      <c r="H569" s="204">
        <v>11.624000000000001</v>
      </c>
      <c r="L569" s="53"/>
      <c r="M569" s="55"/>
      <c r="T569" s="56"/>
      <c r="AT569" s="54" t="s">
        <v>207</v>
      </c>
      <c r="AU569" s="54" t="s">
        <v>95</v>
      </c>
      <c r="AV569" s="9" t="s">
        <v>95</v>
      </c>
      <c r="AW569" s="9" t="s">
        <v>39</v>
      </c>
      <c r="AX569" s="9" t="s">
        <v>86</v>
      </c>
      <c r="AY569" s="54" t="s">
        <v>198</v>
      </c>
    </row>
    <row r="570" spans="2:65" s="8" customFormat="1">
      <c r="B570" s="49"/>
      <c r="D570" s="199" t="s">
        <v>207</v>
      </c>
      <c r="E570" s="50" t="s">
        <v>117</v>
      </c>
      <c r="F570" s="201" t="s">
        <v>252</v>
      </c>
      <c r="H570" s="202">
        <v>11.624000000000001</v>
      </c>
      <c r="L570" s="49"/>
      <c r="M570" s="51"/>
      <c r="T570" s="52"/>
      <c r="AT570" s="50" t="s">
        <v>207</v>
      </c>
      <c r="AU570" s="50" t="s">
        <v>95</v>
      </c>
      <c r="AV570" s="8" t="s">
        <v>217</v>
      </c>
      <c r="AW570" s="8" t="s">
        <v>39</v>
      </c>
      <c r="AX570" s="8" t="s">
        <v>93</v>
      </c>
      <c r="AY570" s="50" t="s">
        <v>198</v>
      </c>
    </row>
    <row r="571" spans="2:65" s="1" customFormat="1" ht="16.5" customHeight="1">
      <c r="B571" s="38"/>
      <c r="C571" s="195">
        <v>77</v>
      </c>
      <c r="D571" s="195" t="s">
        <v>200</v>
      </c>
      <c r="E571" s="196" t="s">
        <v>697</v>
      </c>
      <c r="F571" s="192" t="s">
        <v>698</v>
      </c>
      <c r="G571" s="197" t="s">
        <v>287</v>
      </c>
      <c r="H571" s="198">
        <v>30.148</v>
      </c>
      <c r="I571" s="161"/>
      <c r="J571" s="191">
        <f>ROUND(I571*H571,2)</f>
        <v>0</v>
      </c>
      <c r="K571" s="192" t="s">
        <v>343</v>
      </c>
      <c r="L571" s="14"/>
      <c r="M571" s="39" t="s">
        <v>1</v>
      </c>
      <c r="N571" s="40" t="s">
        <v>51</v>
      </c>
      <c r="O571" s="41">
        <v>5.3999999999999999E-2</v>
      </c>
      <c r="P571" s="41">
        <f>O571*H571</f>
        <v>1.6279919999999999</v>
      </c>
      <c r="Q571" s="41">
        <v>0</v>
      </c>
      <c r="R571" s="41">
        <f>Q571*H571</f>
        <v>0</v>
      </c>
      <c r="S571" s="41">
        <v>0</v>
      </c>
      <c r="T571" s="42">
        <f>S571*H571</f>
        <v>0</v>
      </c>
      <c r="AR571" s="43" t="s">
        <v>205</v>
      </c>
      <c r="AT571" s="43" t="s">
        <v>200</v>
      </c>
      <c r="AU571" s="43" t="s">
        <v>95</v>
      </c>
      <c r="AY571" s="11" t="s">
        <v>198</v>
      </c>
      <c r="BE571" s="44">
        <f>IF(N571="základní",J571,0)</f>
        <v>0</v>
      </c>
      <c r="BF571" s="44">
        <f>IF(N571="snížená",J571,0)</f>
        <v>0</v>
      </c>
      <c r="BG571" s="44">
        <f>IF(N571="zákl. přenesená",J571,0)</f>
        <v>0</v>
      </c>
      <c r="BH571" s="44">
        <f>IF(N571="sníž. přenesená",J571,0)</f>
        <v>0</v>
      </c>
      <c r="BI571" s="44">
        <f>IF(N571="nulová",J571,0)</f>
        <v>0</v>
      </c>
      <c r="BJ571" s="11" t="s">
        <v>93</v>
      </c>
      <c r="BK571" s="44">
        <f>ROUND(I571*H571,2)</f>
        <v>0</v>
      </c>
      <c r="BL571" s="11" t="s">
        <v>205</v>
      </c>
      <c r="BM571" s="43" t="s">
        <v>699</v>
      </c>
    </row>
    <row r="572" spans="2:65" s="7" customFormat="1">
      <c r="B572" s="45"/>
      <c r="D572" s="199" t="s">
        <v>207</v>
      </c>
      <c r="E572" s="46" t="s">
        <v>1</v>
      </c>
      <c r="F572" s="200" t="s">
        <v>700</v>
      </c>
      <c r="H572" s="46" t="s">
        <v>1</v>
      </c>
      <c r="L572" s="45"/>
      <c r="M572" s="47"/>
      <c r="T572" s="48"/>
      <c r="AT572" s="46" t="s">
        <v>207</v>
      </c>
      <c r="AU572" s="46" t="s">
        <v>95</v>
      </c>
      <c r="AV572" s="7" t="s">
        <v>93</v>
      </c>
      <c r="AW572" s="7" t="s">
        <v>39</v>
      </c>
      <c r="AX572" s="7" t="s">
        <v>86</v>
      </c>
      <c r="AY572" s="46" t="s">
        <v>198</v>
      </c>
    </row>
    <row r="573" spans="2:65" s="7" customFormat="1">
      <c r="B573" s="45"/>
      <c r="D573" s="199" t="s">
        <v>207</v>
      </c>
      <c r="E573" s="46" t="s">
        <v>1</v>
      </c>
      <c r="F573" s="200" t="s">
        <v>695</v>
      </c>
      <c r="H573" s="46" t="s">
        <v>1</v>
      </c>
      <c r="L573" s="45"/>
      <c r="M573" s="47"/>
      <c r="T573" s="48"/>
      <c r="AT573" s="46" t="s">
        <v>207</v>
      </c>
      <c r="AU573" s="46" t="s">
        <v>95</v>
      </c>
      <c r="AV573" s="7" t="s">
        <v>93</v>
      </c>
      <c r="AW573" s="7" t="s">
        <v>39</v>
      </c>
      <c r="AX573" s="7" t="s">
        <v>86</v>
      </c>
      <c r="AY573" s="46" t="s">
        <v>198</v>
      </c>
    </row>
    <row r="574" spans="2:65" s="9" customFormat="1">
      <c r="B574" s="53"/>
      <c r="D574" s="199" t="s">
        <v>207</v>
      </c>
      <c r="E574" s="54" t="s">
        <v>1</v>
      </c>
      <c r="F574" s="203" t="s">
        <v>701</v>
      </c>
      <c r="H574" s="204">
        <v>3.927</v>
      </c>
      <c r="L574" s="53"/>
      <c r="M574" s="55"/>
      <c r="T574" s="56"/>
      <c r="AT574" s="54" t="s">
        <v>207</v>
      </c>
      <c r="AU574" s="54" t="s">
        <v>95</v>
      </c>
      <c r="AV574" s="9" t="s">
        <v>95</v>
      </c>
      <c r="AW574" s="9" t="s">
        <v>39</v>
      </c>
      <c r="AX574" s="9" t="s">
        <v>86</v>
      </c>
      <c r="AY574" s="54" t="s">
        <v>198</v>
      </c>
    </row>
    <row r="575" spans="2:65" s="9" customFormat="1">
      <c r="B575" s="53"/>
      <c r="D575" s="199" t="s">
        <v>207</v>
      </c>
      <c r="E575" s="54" t="s">
        <v>1</v>
      </c>
      <c r="F575" s="203" t="s">
        <v>702</v>
      </c>
      <c r="H575" s="204">
        <v>26.221</v>
      </c>
      <c r="L575" s="53"/>
      <c r="M575" s="55"/>
      <c r="T575" s="56"/>
      <c r="AT575" s="54" t="s">
        <v>207</v>
      </c>
      <c r="AU575" s="54" t="s">
        <v>95</v>
      </c>
      <c r="AV575" s="9" t="s">
        <v>95</v>
      </c>
      <c r="AW575" s="9" t="s">
        <v>39</v>
      </c>
      <c r="AX575" s="9" t="s">
        <v>86</v>
      </c>
      <c r="AY575" s="54" t="s">
        <v>198</v>
      </c>
    </row>
    <row r="576" spans="2:65" s="8" customFormat="1">
      <c r="B576" s="49"/>
      <c r="D576" s="199" t="s">
        <v>207</v>
      </c>
      <c r="E576" s="50" t="s">
        <v>119</v>
      </c>
      <c r="F576" s="201" t="s">
        <v>252</v>
      </c>
      <c r="H576" s="202">
        <v>30.148</v>
      </c>
      <c r="L576" s="49"/>
      <c r="M576" s="51"/>
      <c r="T576" s="52"/>
      <c r="AT576" s="50" t="s">
        <v>207</v>
      </c>
      <c r="AU576" s="50" t="s">
        <v>95</v>
      </c>
      <c r="AV576" s="8" t="s">
        <v>217</v>
      </c>
      <c r="AW576" s="8" t="s">
        <v>39</v>
      </c>
      <c r="AX576" s="8" t="s">
        <v>93</v>
      </c>
      <c r="AY576" s="50" t="s">
        <v>198</v>
      </c>
    </row>
    <row r="577" spans="2:65" s="1" customFormat="1" ht="24.2" customHeight="1">
      <c r="B577" s="38"/>
      <c r="C577" s="195">
        <v>78</v>
      </c>
      <c r="D577" s="195" t="s">
        <v>200</v>
      </c>
      <c r="E577" s="196" t="s">
        <v>703</v>
      </c>
      <c r="F577" s="192" t="s">
        <v>704</v>
      </c>
      <c r="G577" s="197" t="s">
        <v>287</v>
      </c>
      <c r="H577" s="198">
        <v>48.055</v>
      </c>
      <c r="I577" s="161"/>
      <c r="J577" s="191">
        <f>ROUND(I577*H577,2)</f>
        <v>0</v>
      </c>
      <c r="K577" s="192" t="s">
        <v>343</v>
      </c>
      <c r="L577" s="14"/>
      <c r="M577" s="39" t="s">
        <v>1</v>
      </c>
      <c r="N577" s="40" t="s">
        <v>51</v>
      </c>
      <c r="O577" s="41">
        <v>9.0999999999999998E-2</v>
      </c>
      <c r="P577" s="41">
        <f>O577*H577</f>
        <v>4.373005</v>
      </c>
      <c r="Q577" s="41">
        <v>7.0000000000000001E-3</v>
      </c>
      <c r="R577" s="41">
        <f>Q577*H577</f>
        <v>0.33638499999999999</v>
      </c>
      <c r="S577" s="41">
        <v>0</v>
      </c>
      <c r="T577" s="42">
        <f>S577*H577</f>
        <v>0</v>
      </c>
      <c r="AR577" s="43" t="s">
        <v>205</v>
      </c>
      <c r="AT577" s="43" t="s">
        <v>200</v>
      </c>
      <c r="AU577" s="43" t="s">
        <v>95</v>
      </c>
      <c r="AY577" s="11" t="s">
        <v>198</v>
      </c>
      <c r="BE577" s="44">
        <f>IF(N577="základní",J577,0)</f>
        <v>0</v>
      </c>
      <c r="BF577" s="44">
        <f>IF(N577="snížená",J577,0)</f>
        <v>0</v>
      </c>
      <c r="BG577" s="44">
        <f>IF(N577="zákl. přenesená",J577,0)</f>
        <v>0</v>
      </c>
      <c r="BH577" s="44">
        <f>IF(N577="sníž. přenesená",J577,0)</f>
        <v>0</v>
      </c>
      <c r="BI577" s="44">
        <f>IF(N577="nulová",J577,0)</f>
        <v>0</v>
      </c>
      <c r="BJ577" s="11" t="s">
        <v>93</v>
      </c>
      <c r="BK577" s="44">
        <f>ROUND(I577*H577,2)</f>
        <v>0</v>
      </c>
      <c r="BL577" s="11" t="s">
        <v>205</v>
      </c>
      <c r="BM577" s="43" t="s">
        <v>705</v>
      </c>
    </row>
    <row r="578" spans="2:65" s="9" customFormat="1">
      <c r="B578" s="53"/>
      <c r="D578" s="199" t="s">
        <v>207</v>
      </c>
      <c r="E578" s="54" t="s">
        <v>1</v>
      </c>
      <c r="F578" s="203" t="s">
        <v>117</v>
      </c>
      <c r="H578" s="204">
        <v>17.907</v>
      </c>
      <c r="L578" s="53"/>
      <c r="M578" s="55"/>
      <c r="T578" s="56"/>
      <c r="AT578" s="54" t="s">
        <v>207</v>
      </c>
      <c r="AU578" s="54" t="s">
        <v>95</v>
      </c>
      <c r="AV578" s="9" t="s">
        <v>95</v>
      </c>
      <c r="AW578" s="9" t="s">
        <v>39</v>
      </c>
      <c r="AX578" s="9" t="s">
        <v>86</v>
      </c>
      <c r="AY578" s="54" t="s">
        <v>198</v>
      </c>
    </row>
    <row r="579" spans="2:65" s="9" customFormat="1">
      <c r="B579" s="53"/>
      <c r="D579" s="199" t="s">
        <v>207</v>
      </c>
      <c r="E579" s="54" t="s">
        <v>1</v>
      </c>
      <c r="F579" s="203" t="s">
        <v>119</v>
      </c>
      <c r="H579" s="204">
        <v>30.148</v>
      </c>
      <c r="L579" s="53"/>
      <c r="M579" s="55"/>
      <c r="T579" s="56"/>
      <c r="AT579" s="54" t="s">
        <v>207</v>
      </c>
      <c r="AU579" s="54" t="s">
        <v>95</v>
      </c>
      <c r="AV579" s="9" t="s">
        <v>95</v>
      </c>
      <c r="AW579" s="9" t="s">
        <v>39</v>
      </c>
      <c r="AX579" s="9" t="s">
        <v>86</v>
      </c>
      <c r="AY579" s="54" t="s">
        <v>198</v>
      </c>
    </row>
    <row r="580" spans="2:65" s="10" customFormat="1">
      <c r="B580" s="57"/>
      <c r="D580" s="199" t="s">
        <v>207</v>
      </c>
      <c r="E580" s="58" t="s">
        <v>1</v>
      </c>
      <c r="F580" s="205" t="s">
        <v>220</v>
      </c>
      <c r="H580" s="206">
        <v>48.055</v>
      </c>
      <c r="L580" s="57"/>
      <c r="M580" s="59"/>
      <c r="T580" s="60"/>
      <c r="AT580" s="58" t="s">
        <v>207</v>
      </c>
      <c r="AU580" s="58" t="s">
        <v>95</v>
      </c>
      <c r="AV580" s="10" t="s">
        <v>205</v>
      </c>
      <c r="AW580" s="10" t="s">
        <v>39</v>
      </c>
      <c r="AX580" s="10" t="s">
        <v>93</v>
      </c>
      <c r="AY580" s="58" t="s">
        <v>198</v>
      </c>
    </row>
    <row r="581" spans="2:65" s="1" customFormat="1" ht="16.5" customHeight="1">
      <c r="B581" s="38"/>
      <c r="C581" s="195">
        <v>79</v>
      </c>
      <c r="D581" s="195" t="s">
        <v>200</v>
      </c>
      <c r="E581" s="196" t="s">
        <v>706</v>
      </c>
      <c r="F581" s="192" t="s">
        <v>707</v>
      </c>
      <c r="G581" s="197" t="s">
        <v>287</v>
      </c>
      <c r="H581" s="198">
        <v>62</v>
      </c>
      <c r="I581" s="161"/>
      <c r="J581" s="191">
        <f>ROUND(I581*H581,2)</f>
        <v>0</v>
      </c>
      <c r="K581" s="192" t="s">
        <v>204</v>
      </c>
      <c r="L581" s="14"/>
      <c r="M581" s="39" t="s">
        <v>1</v>
      </c>
      <c r="N581" s="40" t="s">
        <v>51</v>
      </c>
      <c r="O581" s="41">
        <v>0.78</v>
      </c>
      <c r="P581" s="41">
        <f>O581*H581</f>
        <v>48.36</v>
      </c>
      <c r="Q581" s="41">
        <v>0.34612999999999999</v>
      </c>
      <c r="R581" s="41">
        <f>Q581*H581</f>
        <v>21.460059999999999</v>
      </c>
      <c r="S581" s="41">
        <v>0</v>
      </c>
      <c r="T581" s="42">
        <f>S581*H581</f>
        <v>0</v>
      </c>
      <c r="AR581" s="43" t="s">
        <v>205</v>
      </c>
      <c r="AT581" s="43" t="s">
        <v>200</v>
      </c>
      <c r="AU581" s="43" t="s">
        <v>95</v>
      </c>
      <c r="AY581" s="11" t="s">
        <v>198</v>
      </c>
      <c r="BE581" s="44">
        <f>IF(N581="základní",J581,0)</f>
        <v>0</v>
      </c>
      <c r="BF581" s="44">
        <f>IF(N581="snížená",J581,0)</f>
        <v>0</v>
      </c>
      <c r="BG581" s="44">
        <f>IF(N581="zákl. přenesená",J581,0)</f>
        <v>0</v>
      </c>
      <c r="BH581" s="44">
        <f>IF(N581="sníž. přenesená",J581,0)</f>
        <v>0</v>
      </c>
      <c r="BI581" s="44">
        <f>IF(N581="nulová",J581,0)</f>
        <v>0</v>
      </c>
      <c r="BJ581" s="11" t="s">
        <v>93</v>
      </c>
      <c r="BK581" s="44">
        <f>ROUND(I581*H581,2)</f>
        <v>0</v>
      </c>
      <c r="BL581" s="11" t="s">
        <v>205</v>
      </c>
      <c r="BM581" s="43" t="s">
        <v>708</v>
      </c>
    </row>
    <row r="582" spans="2:65" s="9" customFormat="1">
      <c r="B582" s="53"/>
      <c r="D582" s="199" t="s">
        <v>207</v>
      </c>
      <c r="E582" s="54" t="s">
        <v>1</v>
      </c>
      <c r="F582" s="203" t="s">
        <v>1112</v>
      </c>
      <c r="H582" s="204">
        <v>50</v>
      </c>
      <c r="L582" s="53"/>
      <c r="M582" s="55"/>
      <c r="T582" s="56"/>
      <c r="AT582" s="54" t="s">
        <v>207</v>
      </c>
      <c r="AU582" s="54" t="s">
        <v>95</v>
      </c>
      <c r="AV582" s="9" t="s">
        <v>95</v>
      </c>
      <c r="AW582" s="9" t="s">
        <v>39</v>
      </c>
      <c r="AX582" s="9" t="s">
        <v>86</v>
      </c>
      <c r="AY582" s="54" t="s">
        <v>198</v>
      </c>
    </row>
    <row r="583" spans="2:65" s="9" customFormat="1">
      <c r="B583" s="53"/>
      <c r="D583" s="199" t="s">
        <v>207</v>
      </c>
      <c r="E583" s="54" t="s">
        <v>1</v>
      </c>
      <c r="F583" s="203" t="s">
        <v>1113</v>
      </c>
      <c r="H583" s="204">
        <v>3</v>
      </c>
      <c r="L583" s="53"/>
      <c r="M583" s="55"/>
      <c r="T583" s="56"/>
      <c r="AT583" s="54" t="s">
        <v>207</v>
      </c>
      <c r="AU583" s="54" t="s">
        <v>95</v>
      </c>
      <c r="AV583" s="9" t="s">
        <v>95</v>
      </c>
      <c r="AW583" s="9" t="s">
        <v>39</v>
      </c>
      <c r="AX583" s="9" t="s">
        <v>86</v>
      </c>
      <c r="AY583" s="54" t="s">
        <v>198</v>
      </c>
    </row>
    <row r="584" spans="2:65" s="9" customFormat="1">
      <c r="B584" s="53"/>
      <c r="D584" s="199" t="s">
        <v>207</v>
      </c>
      <c r="E584" s="54" t="s">
        <v>1</v>
      </c>
      <c r="F584" s="203" t="s">
        <v>1114</v>
      </c>
      <c r="H584" s="204">
        <v>3</v>
      </c>
      <c r="L584" s="53"/>
      <c r="M584" s="55"/>
      <c r="T584" s="56"/>
      <c r="AT584" s="54" t="s">
        <v>207</v>
      </c>
      <c r="AU584" s="54" t="s">
        <v>95</v>
      </c>
      <c r="AV584" s="9" t="s">
        <v>95</v>
      </c>
      <c r="AW584" s="9" t="s">
        <v>39</v>
      </c>
      <c r="AX584" s="9" t="s">
        <v>86</v>
      </c>
      <c r="AY584" s="54" t="s">
        <v>198</v>
      </c>
    </row>
    <row r="585" spans="2:65" s="9" customFormat="1">
      <c r="B585" s="53"/>
      <c r="D585" s="199" t="s">
        <v>207</v>
      </c>
      <c r="E585" s="54" t="s">
        <v>1</v>
      </c>
      <c r="F585" s="203" t="s">
        <v>1115</v>
      </c>
      <c r="H585" s="204">
        <v>3</v>
      </c>
      <c r="L585" s="53"/>
      <c r="M585" s="55"/>
      <c r="T585" s="56"/>
      <c r="AT585" s="54" t="s">
        <v>207</v>
      </c>
      <c r="AU585" s="54" t="s">
        <v>95</v>
      </c>
      <c r="AV585" s="9" t="s">
        <v>95</v>
      </c>
      <c r="AW585" s="9" t="s">
        <v>39</v>
      </c>
      <c r="AX585" s="9" t="s">
        <v>86</v>
      </c>
      <c r="AY585" s="54" t="s">
        <v>198</v>
      </c>
    </row>
    <row r="586" spans="2:65" s="9" customFormat="1">
      <c r="B586" s="53"/>
      <c r="D586" s="199" t="s">
        <v>207</v>
      </c>
      <c r="E586" s="54" t="s">
        <v>1</v>
      </c>
      <c r="F586" s="203" t="s">
        <v>1116</v>
      </c>
      <c r="H586" s="204">
        <v>3</v>
      </c>
      <c r="L586" s="53"/>
      <c r="M586" s="55"/>
      <c r="T586" s="56"/>
      <c r="AT586" s="54" t="s">
        <v>207</v>
      </c>
      <c r="AU586" s="54" t="s">
        <v>95</v>
      </c>
      <c r="AV586" s="9" t="s">
        <v>95</v>
      </c>
      <c r="AW586" s="9" t="s">
        <v>39</v>
      </c>
      <c r="AX586" s="9" t="s">
        <v>86</v>
      </c>
      <c r="AY586" s="54" t="s">
        <v>198</v>
      </c>
    </row>
    <row r="587" spans="2:65" s="10" customFormat="1">
      <c r="B587" s="57"/>
      <c r="D587" s="199" t="s">
        <v>207</v>
      </c>
      <c r="E587" s="58" t="s">
        <v>1</v>
      </c>
      <c r="F587" s="205" t="s">
        <v>220</v>
      </c>
      <c r="H587" s="206">
        <v>62</v>
      </c>
      <c r="L587" s="57"/>
      <c r="M587" s="59"/>
      <c r="T587" s="60"/>
      <c r="AT587" s="58" t="s">
        <v>207</v>
      </c>
      <c r="AU587" s="58" t="s">
        <v>95</v>
      </c>
      <c r="AV587" s="10" t="s">
        <v>205</v>
      </c>
      <c r="AW587" s="10" t="s">
        <v>39</v>
      </c>
      <c r="AX587" s="10" t="s">
        <v>93</v>
      </c>
      <c r="AY587" s="58" t="s">
        <v>198</v>
      </c>
    </row>
    <row r="588" spans="2:65" s="1" customFormat="1" ht="16.5" customHeight="1">
      <c r="B588" s="38"/>
      <c r="C588" s="207">
        <v>80</v>
      </c>
      <c r="D588" s="207" t="s">
        <v>494</v>
      </c>
      <c r="E588" s="208" t="s">
        <v>709</v>
      </c>
      <c r="F588" s="194" t="s">
        <v>710</v>
      </c>
      <c r="G588" s="209" t="s">
        <v>287</v>
      </c>
      <c r="H588" s="210">
        <v>51</v>
      </c>
      <c r="I588" s="162"/>
      <c r="J588" s="193">
        <f>ROUND(I588*H588,2)</f>
        <v>0</v>
      </c>
      <c r="K588" s="194" t="s">
        <v>343</v>
      </c>
      <c r="L588" s="61"/>
      <c r="M588" s="62" t="s">
        <v>1</v>
      </c>
      <c r="N588" s="63" t="s">
        <v>51</v>
      </c>
      <c r="O588" s="41">
        <v>0</v>
      </c>
      <c r="P588" s="41">
        <f>O588*H588</f>
        <v>0</v>
      </c>
      <c r="Q588" s="41">
        <v>0.3</v>
      </c>
      <c r="R588" s="41">
        <f>Q588*H588</f>
        <v>15.299999999999999</v>
      </c>
      <c r="S588" s="41">
        <v>0</v>
      </c>
      <c r="T588" s="42">
        <f>S588*H588</f>
        <v>0</v>
      </c>
      <c r="AR588" s="43" t="s">
        <v>260</v>
      </c>
      <c r="AT588" s="43" t="s">
        <v>494</v>
      </c>
      <c r="AU588" s="43" t="s">
        <v>95</v>
      </c>
      <c r="AY588" s="11" t="s">
        <v>198</v>
      </c>
      <c r="BE588" s="44">
        <f>IF(N588="základní",J588,0)</f>
        <v>0</v>
      </c>
      <c r="BF588" s="44">
        <f>IF(N588="snížená",J588,0)</f>
        <v>0</v>
      </c>
      <c r="BG588" s="44">
        <f>IF(N588="zákl. přenesená",J588,0)</f>
        <v>0</v>
      </c>
      <c r="BH588" s="44">
        <f>IF(N588="sníž. přenesená",J588,0)</f>
        <v>0</v>
      </c>
      <c r="BI588" s="44">
        <f>IF(N588="nulová",J588,0)</f>
        <v>0</v>
      </c>
      <c r="BJ588" s="11" t="s">
        <v>93</v>
      </c>
      <c r="BK588" s="44">
        <f>ROUND(I588*H588,2)</f>
        <v>0</v>
      </c>
      <c r="BL588" s="11" t="s">
        <v>205</v>
      </c>
      <c r="BM588" s="43" t="s">
        <v>711</v>
      </c>
    </row>
    <row r="589" spans="2:65" s="9" customFormat="1">
      <c r="B589" s="53"/>
      <c r="D589" s="199" t="s">
        <v>207</v>
      </c>
      <c r="E589" s="54" t="s">
        <v>1</v>
      </c>
      <c r="F589" s="203" t="s">
        <v>1117</v>
      </c>
      <c r="H589" s="204">
        <v>51</v>
      </c>
      <c r="L589" s="53"/>
      <c r="M589" s="55"/>
      <c r="T589" s="56"/>
      <c r="AT589" s="54" t="s">
        <v>207</v>
      </c>
      <c r="AU589" s="54" t="s">
        <v>95</v>
      </c>
      <c r="AV589" s="9" t="s">
        <v>95</v>
      </c>
      <c r="AW589" s="9" t="s">
        <v>39</v>
      </c>
      <c r="AX589" s="9" t="s">
        <v>93</v>
      </c>
      <c r="AY589" s="54" t="s">
        <v>198</v>
      </c>
    </row>
    <row r="590" spans="2:65" s="1" customFormat="1" ht="16.5" customHeight="1">
      <c r="B590" s="38"/>
      <c r="C590" s="207">
        <v>81</v>
      </c>
      <c r="D590" s="207" t="s">
        <v>494</v>
      </c>
      <c r="E590" s="208" t="s">
        <v>712</v>
      </c>
      <c r="F590" s="194" t="s">
        <v>713</v>
      </c>
      <c r="G590" s="209" t="s">
        <v>287</v>
      </c>
      <c r="H590" s="210">
        <v>6.12</v>
      </c>
      <c r="I590" s="162"/>
      <c r="J590" s="193">
        <f>ROUND(I590*H590,2)</f>
        <v>0</v>
      </c>
      <c r="K590" s="194" t="s">
        <v>343</v>
      </c>
      <c r="L590" s="61"/>
      <c r="M590" s="62" t="s">
        <v>1</v>
      </c>
      <c r="N590" s="63" t="s">
        <v>51</v>
      </c>
      <c r="O590" s="41">
        <v>0</v>
      </c>
      <c r="P590" s="41">
        <f>O590*H590</f>
        <v>0</v>
      </c>
      <c r="Q590" s="41">
        <v>0.29799999999999999</v>
      </c>
      <c r="R590" s="41">
        <f>Q590*H590</f>
        <v>1.82376</v>
      </c>
      <c r="S590" s="41">
        <v>0</v>
      </c>
      <c r="T590" s="42">
        <f>S590*H590</f>
        <v>0</v>
      </c>
      <c r="AR590" s="43" t="s">
        <v>260</v>
      </c>
      <c r="AT590" s="43" t="s">
        <v>494</v>
      </c>
      <c r="AU590" s="43" t="s">
        <v>95</v>
      </c>
      <c r="AY590" s="11" t="s">
        <v>198</v>
      </c>
      <c r="BE590" s="44">
        <f>IF(N590="základní",J590,0)</f>
        <v>0</v>
      </c>
      <c r="BF590" s="44">
        <f>IF(N590="snížená",J590,0)</f>
        <v>0</v>
      </c>
      <c r="BG590" s="44">
        <f>IF(N590="zákl. přenesená",J590,0)</f>
        <v>0</v>
      </c>
      <c r="BH590" s="44">
        <f>IF(N590="sníž. přenesená",J590,0)</f>
        <v>0</v>
      </c>
      <c r="BI590" s="44">
        <f>IF(N590="nulová",J590,0)</f>
        <v>0</v>
      </c>
      <c r="BJ590" s="11" t="s">
        <v>93</v>
      </c>
      <c r="BK590" s="44">
        <f>ROUND(I590*H590,2)</f>
        <v>0</v>
      </c>
      <c r="BL590" s="11" t="s">
        <v>205</v>
      </c>
      <c r="BM590" s="43" t="s">
        <v>714</v>
      </c>
    </row>
    <row r="591" spans="2:65" s="9" customFormat="1">
      <c r="B591" s="53"/>
      <c r="D591" s="199" t="s">
        <v>207</v>
      </c>
      <c r="E591" s="54" t="s">
        <v>1</v>
      </c>
      <c r="F591" s="203" t="s">
        <v>1118</v>
      </c>
      <c r="H591" s="204">
        <v>3.06</v>
      </c>
      <c r="L591" s="53"/>
      <c r="M591" s="55"/>
      <c r="T591" s="56"/>
      <c r="AT591" s="54" t="s">
        <v>207</v>
      </c>
      <c r="AU591" s="54" t="s">
        <v>95</v>
      </c>
      <c r="AV591" s="9" t="s">
        <v>95</v>
      </c>
      <c r="AW591" s="9" t="s">
        <v>39</v>
      </c>
      <c r="AX591" s="9" t="s">
        <v>86</v>
      </c>
      <c r="AY591" s="54" t="s">
        <v>198</v>
      </c>
    </row>
    <row r="592" spans="2:65" s="9" customFormat="1">
      <c r="B592" s="53"/>
      <c r="D592" s="199" t="s">
        <v>207</v>
      </c>
      <c r="E592" s="54" t="s">
        <v>1</v>
      </c>
      <c r="F592" s="203" t="s">
        <v>1119</v>
      </c>
      <c r="H592" s="204">
        <v>3.06</v>
      </c>
      <c r="L592" s="53"/>
      <c r="M592" s="55"/>
      <c r="T592" s="56"/>
      <c r="AT592" s="54" t="s">
        <v>207</v>
      </c>
      <c r="AU592" s="54" t="s">
        <v>95</v>
      </c>
      <c r="AV592" s="9" t="s">
        <v>95</v>
      </c>
      <c r="AW592" s="9" t="s">
        <v>39</v>
      </c>
      <c r="AX592" s="9" t="s">
        <v>86</v>
      </c>
      <c r="AY592" s="54" t="s">
        <v>198</v>
      </c>
    </row>
    <row r="593" spans="2:65" s="10" customFormat="1">
      <c r="B593" s="57"/>
      <c r="D593" s="199" t="s">
        <v>207</v>
      </c>
      <c r="E593" s="58" t="s">
        <v>1</v>
      </c>
      <c r="F593" s="205" t="s">
        <v>220</v>
      </c>
      <c r="H593" s="206">
        <v>6.12</v>
      </c>
      <c r="L593" s="57"/>
      <c r="M593" s="59"/>
      <c r="T593" s="60"/>
      <c r="AT593" s="58" t="s">
        <v>207</v>
      </c>
      <c r="AU593" s="58" t="s">
        <v>95</v>
      </c>
      <c r="AV593" s="10" t="s">
        <v>205</v>
      </c>
      <c r="AW593" s="10" t="s">
        <v>39</v>
      </c>
      <c r="AX593" s="10" t="s">
        <v>93</v>
      </c>
      <c r="AY593" s="58" t="s">
        <v>198</v>
      </c>
    </row>
    <row r="594" spans="2:65" s="1" customFormat="1" ht="16.5" customHeight="1">
      <c r="B594" s="38"/>
      <c r="C594" s="207">
        <v>82</v>
      </c>
      <c r="D594" s="207" t="s">
        <v>494</v>
      </c>
      <c r="E594" s="208" t="s">
        <v>715</v>
      </c>
      <c r="F594" s="194" t="s">
        <v>716</v>
      </c>
      <c r="G594" s="209" t="s">
        <v>287</v>
      </c>
      <c r="H594" s="210">
        <v>6.12</v>
      </c>
      <c r="I594" s="162"/>
      <c r="J594" s="193">
        <f>ROUND(I594*H594,2)</f>
        <v>0</v>
      </c>
      <c r="K594" s="194" t="s">
        <v>343</v>
      </c>
      <c r="L594" s="61"/>
      <c r="M594" s="62" t="s">
        <v>1</v>
      </c>
      <c r="N594" s="63" t="s">
        <v>51</v>
      </c>
      <c r="O594" s="41">
        <v>0</v>
      </c>
      <c r="P594" s="41">
        <f>O594*H594</f>
        <v>0</v>
      </c>
      <c r="Q594" s="41">
        <v>0.19700000000000001</v>
      </c>
      <c r="R594" s="41">
        <f>Q594*H594</f>
        <v>1.20564</v>
      </c>
      <c r="S594" s="41">
        <v>0</v>
      </c>
      <c r="T594" s="42">
        <f>S594*H594</f>
        <v>0</v>
      </c>
      <c r="AR594" s="43" t="s">
        <v>260</v>
      </c>
      <c r="AT594" s="43" t="s">
        <v>494</v>
      </c>
      <c r="AU594" s="43" t="s">
        <v>95</v>
      </c>
      <c r="AY594" s="11" t="s">
        <v>198</v>
      </c>
      <c r="BE594" s="44">
        <f>IF(N594="základní",J594,0)</f>
        <v>0</v>
      </c>
      <c r="BF594" s="44">
        <f>IF(N594="snížená",J594,0)</f>
        <v>0</v>
      </c>
      <c r="BG594" s="44">
        <f>IF(N594="zákl. přenesená",J594,0)</f>
        <v>0</v>
      </c>
      <c r="BH594" s="44">
        <f>IF(N594="sníž. přenesená",J594,0)</f>
        <v>0</v>
      </c>
      <c r="BI594" s="44">
        <f>IF(N594="nulová",J594,0)</f>
        <v>0</v>
      </c>
      <c r="BJ594" s="11" t="s">
        <v>93</v>
      </c>
      <c r="BK594" s="44">
        <f>ROUND(I594*H594,2)</f>
        <v>0</v>
      </c>
      <c r="BL594" s="11" t="s">
        <v>205</v>
      </c>
      <c r="BM594" s="43" t="s">
        <v>717</v>
      </c>
    </row>
    <row r="595" spans="2:65" s="9" customFormat="1">
      <c r="B595" s="53"/>
      <c r="D595" s="199" t="s">
        <v>207</v>
      </c>
      <c r="E595" s="54" t="s">
        <v>1</v>
      </c>
      <c r="F595" s="203" t="s">
        <v>1120</v>
      </c>
      <c r="H595" s="204">
        <v>3.06</v>
      </c>
      <c r="L595" s="53"/>
      <c r="M595" s="55"/>
      <c r="T595" s="56"/>
      <c r="AT595" s="54" t="s">
        <v>207</v>
      </c>
      <c r="AU595" s="54" t="s">
        <v>95</v>
      </c>
      <c r="AV595" s="9" t="s">
        <v>95</v>
      </c>
      <c r="AW595" s="9" t="s">
        <v>39</v>
      </c>
      <c r="AX595" s="9" t="s">
        <v>86</v>
      </c>
      <c r="AY595" s="54" t="s">
        <v>198</v>
      </c>
    </row>
    <row r="596" spans="2:65" s="9" customFormat="1">
      <c r="B596" s="53"/>
      <c r="D596" s="199" t="s">
        <v>207</v>
      </c>
      <c r="E596" s="54" t="s">
        <v>1</v>
      </c>
      <c r="F596" s="203" t="s">
        <v>1121</v>
      </c>
      <c r="H596" s="204">
        <v>3.06</v>
      </c>
      <c r="L596" s="53"/>
      <c r="M596" s="55"/>
      <c r="T596" s="56"/>
      <c r="AT596" s="54" t="s">
        <v>207</v>
      </c>
      <c r="AU596" s="54" t="s">
        <v>95</v>
      </c>
      <c r="AV596" s="9" t="s">
        <v>95</v>
      </c>
      <c r="AW596" s="9" t="s">
        <v>39</v>
      </c>
      <c r="AX596" s="9" t="s">
        <v>86</v>
      </c>
      <c r="AY596" s="54" t="s">
        <v>198</v>
      </c>
    </row>
    <row r="597" spans="2:65" s="7" customFormat="1">
      <c r="B597" s="45"/>
      <c r="D597" s="199" t="s">
        <v>207</v>
      </c>
      <c r="E597" s="46" t="s">
        <v>1</v>
      </c>
      <c r="F597" s="200" t="s">
        <v>718</v>
      </c>
      <c r="H597" s="46" t="s">
        <v>1</v>
      </c>
      <c r="L597" s="45"/>
      <c r="M597" s="47"/>
      <c r="T597" s="48"/>
      <c r="AT597" s="46" t="s">
        <v>207</v>
      </c>
      <c r="AU597" s="46" t="s">
        <v>95</v>
      </c>
      <c r="AV597" s="7" t="s">
        <v>93</v>
      </c>
      <c r="AW597" s="7" t="s">
        <v>39</v>
      </c>
      <c r="AX597" s="7" t="s">
        <v>86</v>
      </c>
      <c r="AY597" s="46" t="s">
        <v>198</v>
      </c>
    </row>
    <row r="598" spans="2:65" s="10" customFormat="1">
      <c r="B598" s="57"/>
      <c r="D598" s="199" t="s">
        <v>207</v>
      </c>
      <c r="E598" s="58" t="s">
        <v>1</v>
      </c>
      <c r="F598" s="205" t="s">
        <v>220</v>
      </c>
      <c r="H598" s="206">
        <v>6.12</v>
      </c>
      <c r="L598" s="57"/>
      <c r="M598" s="59"/>
      <c r="T598" s="60"/>
      <c r="AT598" s="58" t="s">
        <v>207</v>
      </c>
      <c r="AU598" s="58" t="s">
        <v>95</v>
      </c>
      <c r="AV598" s="10" t="s">
        <v>205</v>
      </c>
      <c r="AW598" s="10" t="s">
        <v>39</v>
      </c>
      <c r="AX598" s="10" t="s">
        <v>93</v>
      </c>
      <c r="AY598" s="58" t="s">
        <v>198</v>
      </c>
    </row>
    <row r="599" spans="2:65" s="1" customFormat="1" ht="24.2" customHeight="1">
      <c r="B599" s="38"/>
      <c r="C599" s="195">
        <v>83</v>
      </c>
      <c r="D599" s="195" t="s">
        <v>200</v>
      </c>
      <c r="E599" s="196" t="s">
        <v>719</v>
      </c>
      <c r="F599" s="192" t="s">
        <v>720</v>
      </c>
      <c r="G599" s="197" t="s">
        <v>287</v>
      </c>
      <c r="H599" s="198">
        <v>2216</v>
      </c>
      <c r="I599" s="161"/>
      <c r="J599" s="191">
        <f>ROUND(I599*H599,2)</f>
        <v>0</v>
      </c>
      <c r="K599" s="192" t="s">
        <v>343</v>
      </c>
      <c r="L599" s="14"/>
      <c r="M599" s="39" t="s">
        <v>1</v>
      </c>
      <c r="N599" s="40" t="s">
        <v>51</v>
      </c>
      <c r="O599" s="41">
        <v>0.20799999999999999</v>
      </c>
      <c r="P599" s="41">
        <f>O599*H599</f>
        <v>460.928</v>
      </c>
      <c r="Q599" s="41">
        <v>1E-3</v>
      </c>
      <c r="R599" s="41">
        <f>Q599*H599</f>
        <v>2.2160000000000002</v>
      </c>
      <c r="S599" s="41">
        <v>0</v>
      </c>
      <c r="T599" s="42">
        <f>S599*H599</f>
        <v>0</v>
      </c>
      <c r="AR599" s="43" t="s">
        <v>205</v>
      </c>
      <c r="AT599" s="43" t="s">
        <v>200</v>
      </c>
      <c r="AU599" s="43" t="s">
        <v>95</v>
      </c>
      <c r="AY599" s="11" t="s">
        <v>198</v>
      </c>
      <c r="BE599" s="44">
        <f>IF(N599="základní",J599,0)</f>
        <v>0</v>
      </c>
      <c r="BF599" s="44">
        <f>IF(N599="snížená",J599,0)</f>
        <v>0</v>
      </c>
      <c r="BG599" s="44">
        <f>IF(N599="zákl. přenesená",J599,0)</f>
        <v>0</v>
      </c>
      <c r="BH599" s="44">
        <f>IF(N599="sníž. přenesená",J599,0)</f>
        <v>0</v>
      </c>
      <c r="BI599" s="44">
        <f>IF(N599="nulová",J599,0)</f>
        <v>0</v>
      </c>
      <c r="BJ599" s="11" t="s">
        <v>93</v>
      </c>
      <c r="BK599" s="44">
        <f>ROUND(I599*H599,2)</f>
        <v>0</v>
      </c>
      <c r="BL599" s="11" t="s">
        <v>205</v>
      </c>
      <c r="BM599" s="43" t="s">
        <v>721</v>
      </c>
    </row>
    <row r="600" spans="2:65" s="7" customFormat="1">
      <c r="B600" s="45"/>
      <c r="D600" s="199" t="s">
        <v>207</v>
      </c>
      <c r="E600" s="46" t="s">
        <v>1</v>
      </c>
      <c r="F600" s="200" t="s">
        <v>722</v>
      </c>
      <c r="H600" s="46" t="s">
        <v>1</v>
      </c>
      <c r="L600" s="45"/>
      <c r="M600" s="47"/>
      <c r="T600" s="48"/>
      <c r="AT600" s="46" t="s">
        <v>207</v>
      </c>
      <c r="AU600" s="46" t="s">
        <v>95</v>
      </c>
      <c r="AV600" s="7" t="s">
        <v>93</v>
      </c>
      <c r="AW600" s="7" t="s">
        <v>39</v>
      </c>
      <c r="AX600" s="7" t="s">
        <v>86</v>
      </c>
      <c r="AY600" s="46" t="s">
        <v>198</v>
      </c>
    </row>
    <row r="601" spans="2:65" s="9" customFormat="1">
      <c r="B601" s="53"/>
      <c r="D601" s="199" t="s">
        <v>207</v>
      </c>
      <c r="E601" s="54" t="s">
        <v>1</v>
      </c>
      <c r="F601" s="203" t="s">
        <v>1127</v>
      </c>
      <c r="H601" s="204">
        <v>2154</v>
      </c>
      <c r="L601" s="53"/>
      <c r="M601" s="55"/>
      <c r="T601" s="56"/>
      <c r="AT601" s="54" t="s">
        <v>207</v>
      </c>
      <c r="AU601" s="54" t="s">
        <v>95</v>
      </c>
      <c r="AV601" s="9" t="s">
        <v>95</v>
      </c>
      <c r="AW601" s="9" t="s">
        <v>39</v>
      </c>
      <c r="AX601" s="9" t="s">
        <v>86</v>
      </c>
      <c r="AY601" s="54" t="s">
        <v>198</v>
      </c>
    </row>
    <row r="602" spans="2:65" s="9" customFormat="1">
      <c r="B602" s="53"/>
      <c r="D602" s="199" t="s">
        <v>207</v>
      </c>
      <c r="E602" s="54" t="s">
        <v>1</v>
      </c>
      <c r="F602" s="203" t="s">
        <v>1122</v>
      </c>
      <c r="H602" s="204">
        <v>62</v>
      </c>
      <c r="L602" s="53"/>
      <c r="M602" s="55"/>
      <c r="T602" s="56"/>
      <c r="AT602" s="54" t="s">
        <v>207</v>
      </c>
      <c r="AU602" s="54" t="s">
        <v>95</v>
      </c>
      <c r="AV602" s="9" t="s">
        <v>95</v>
      </c>
      <c r="AW602" s="9" t="s">
        <v>39</v>
      </c>
      <c r="AX602" s="9" t="s">
        <v>86</v>
      </c>
      <c r="AY602" s="54" t="s">
        <v>198</v>
      </c>
    </row>
    <row r="603" spans="2:65" s="10" customFormat="1">
      <c r="B603" s="57"/>
      <c r="D603" s="199" t="s">
        <v>207</v>
      </c>
      <c r="E603" s="58" t="s">
        <v>1</v>
      </c>
      <c r="F603" s="205" t="s">
        <v>220</v>
      </c>
      <c r="H603" s="206">
        <v>2216</v>
      </c>
      <c r="L603" s="57"/>
      <c r="M603" s="59"/>
      <c r="T603" s="60"/>
      <c r="AT603" s="58" t="s">
        <v>207</v>
      </c>
      <c r="AU603" s="58" t="s">
        <v>95</v>
      </c>
      <c r="AV603" s="10" t="s">
        <v>205</v>
      </c>
      <c r="AW603" s="10" t="s">
        <v>39</v>
      </c>
      <c r="AX603" s="10" t="s">
        <v>93</v>
      </c>
      <c r="AY603" s="58" t="s">
        <v>198</v>
      </c>
    </row>
    <row r="604" spans="2:65" s="1" customFormat="1" ht="16.5" customHeight="1">
      <c r="B604" s="38"/>
      <c r="C604" s="195">
        <v>84</v>
      </c>
      <c r="D604" s="195" t="s">
        <v>200</v>
      </c>
      <c r="E604" s="196" t="s">
        <v>723</v>
      </c>
      <c r="F604" s="192" t="s">
        <v>724</v>
      </c>
      <c r="G604" s="197" t="s">
        <v>287</v>
      </c>
      <c r="H604" s="198">
        <v>2216</v>
      </c>
      <c r="I604" s="161"/>
      <c r="J604" s="191">
        <f>ROUND(I604*H604,2)</f>
        <v>0</v>
      </c>
      <c r="K604" s="192" t="s">
        <v>204</v>
      </c>
      <c r="L604" s="14"/>
      <c r="M604" s="39" t="s">
        <v>1</v>
      </c>
      <c r="N604" s="40" t="s">
        <v>51</v>
      </c>
      <c r="O604" s="41">
        <v>0.12</v>
      </c>
      <c r="P604" s="41">
        <f>O604*H604</f>
        <v>265.92</v>
      </c>
      <c r="Q604" s="41">
        <v>0</v>
      </c>
      <c r="R604" s="41">
        <f>Q604*H604</f>
        <v>0</v>
      </c>
      <c r="S604" s="41">
        <v>0</v>
      </c>
      <c r="T604" s="42">
        <f>S604*H604</f>
        <v>0</v>
      </c>
      <c r="AR604" s="43" t="s">
        <v>205</v>
      </c>
      <c r="AT604" s="43" t="s">
        <v>200</v>
      </c>
      <c r="AU604" s="43" t="s">
        <v>95</v>
      </c>
      <c r="AY604" s="11" t="s">
        <v>198</v>
      </c>
      <c r="BE604" s="44">
        <f>IF(N604="základní",J604,0)</f>
        <v>0</v>
      </c>
      <c r="BF604" s="44">
        <f>IF(N604="snížená",J604,0)</f>
        <v>0</v>
      </c>
      <c r="BG604" s="44">
        <f>IF(N604="zákl. přenesená",J604,0)</f>
        <v>0</v>
      </c>
      <c r="BH604" s="44">
        <f>IF(N604="sníž. přenesená",J604,0)</f>
        <v>0</v>
      </c>
      <c r="BI604" s="44">
        <f>IF(N604="nulová",J604,0)</f>
        <v>0</v>
      </c>
      <c r="BJ604" s="11" t="s">
        <v>93</v>
      </c>
      <c r="BK604" s="44">
        <f>ROUND(I604*H604,2)</f>
        <v>0</v>
      </c>
      <c r="BL604" s="11" t="s">
        <v>205</v>
      </c>
      <c r="BM604" s="43" t="s">
        <v>725</v>
      </c>
    </row>
    <row r="605" spans="2:65" s="7" customFormat="1">
      <c r="B605" s="45"/>
      <c r="D605" s="199" t="s">
        <v>207</v>
      </c>
      <c r="E605" s="46" t="s">
        <v>1</v>
      </c>
      <c r="F605" s="200" t="s">
        <v>726</v>
      </c>
      <c r="H605" s="46" t="s">
        <v>1</v>
      </c>
      <c r="L605" s="45"/>
      <c r="M605" s="47"/>
      <c r="T605" s="48"/>
      <c r="AT605" s="46" t="s">
        <v>207</v>
      </c>
      <c r="AU605" s="46" t="s">
        <v>95</v>
      </c>
      <c r="AV605" s="7" t="s">
        <v>93</v>
      </c>
      <c r="AW605" s="7" t="s">
        <v>39</v>
      </c>
      <c r="AX605" s="7" t="s">
        <v>86</v>
      </c>
      <c r="AY605" s="46" t="s">
        <v>198</v>
      </c>
    </row>
    <row r="606" spans="2:65" s="7" customFormat="1">
      <c r="B606" s="45"/>
      <c r="D606" s="199" t="s">
        <v>207</v>
      </c>
      <c r="E606" s="46" t="s">
        <v>1</v>
      </c>
      <c r="F606" s="200" t="s">
        <v>727</v>
      </c>
      <c r="H606" s="46" t="s">
        <v>1</v>
      </c>
      <c r="L606" s="45"/>
      <c r="M606" s="47"/>
      <c r="T606" s="48"/>
      <c r="AT606" s="46" t="s">
        <v>207</v>
      </c>
      <c r="AU606" s="46" t="s">
        <v>95</v>
      </c>
      <c r="AV606" s="7" t="s">
        <v>93</v>
      </c>
      <c r="AW606" s="7" t="s">
        <v>39</v>
      </c>
      <c r="AX606" s="7" t="s">
        <v>86</v>
      </c>
      <c r="AY606" s="46" t="s">
        <v>198</v>
      </c>
    </row>
    <row r="607" spans="2:65" s="9" customFormat="1">
      <c r="B607" s="53"/>
      <c r="D607" s="199" t="s">
        <v>207</v>
      </c>
      <c r="E607" s="54" t="s">
        <v>1</v>
      </c>
      <c r="F607" s="203" t="s">
        <v>136</v>
      </c>
      <c r="H607" s="204">
        <v>2216</v>
      </c>
      <c r="L607" s="53"/>
      <c r="M607" s="55"/>
      <c r="T607" s="56"/>
      <c r="AT607" s="54" t="s">
        <v>207</v>
      </c>
      <c r="AU607" s="54" t="s">
        <v>95</v>
      </c>
      <c r="AV607" s="9" t="s">
        <v>95</v>
      </c>
      <c r="AW607" s="9" t="s">
        <v>39</v>
      </c>
      <c r="AX607" s="9" t="s">
        <v>93</v>
      </c>
      <c r="AY607" s="54" t="s">
        <v>198</v>
      </c>
    </row>
    <row r="608" spans="2:65" s="1" customFormat="1" ht="16.5" customHeight="1">
      <c r="B608" s="38"/>
      <c r="C608" s="195">
        <v>85</v>
      </c>
      <c r="D608" s="195" t="s">
        <v>200</v>
      </c>
      <c r="E608" s="196" t="s">
        <v>728</v>
      </c>
      <c r="F608" s="192" t="s">
        <v>729</v>
      </c>
      <c r="G608" s="197" t="s">
        <v>287</v>
      </c>
      <c r="H608" s="198">
        <v>2216</v>
      </c>
      <c r="I608" s="161"/>
      <c r="J608" s="191">
        <f>ROUND(I608*H608,2)</f>
        <v>0</v>
      </c>
      <c r="K608" s="192" t="s">
        <v>204</v>
      </c>
      <c r="L608" s="14"/>
      <c r="M608" s="39" t="s">
        <v>1</v>
      </c>
      <c r="N608" s="40" t="s">
        <v>51</v>
      </c>
      <c r="O608" s="41">
        <v>0.30499999999999999</v>
      </c>
      <c r="P608" s="41">
        <f>O608*H608</f>
        <v>675.88</v>
      </c>
      <c r="Q608" s="41">
        <v>0</v>
      </c>
      <c r="R608" s="41">
        <f>Q608*H608</f>
        <v>0</v>
      </c>
      <c r="S608" s="41">
        <v>0</v>
      </c>
      <c r="T608" s="42">
        <f>S608*H608</f>
        <v>0</v>
      </c>
      <c r="AR608" s="43" t="s">
        <v>205</v>
      </c>
      <c r="AT608" s="43" t="s">
        <v>200</v>
      </c>
      <c r="AU608" s="43" t="s">
        <v>95</v>
      </c>
      <c r="AY608" s="11" t="s">
        <v>198</v>
      </c>
      <c r="BE608" s="44">
        <f>IF(N608="základní",J608,0)</f>
        <v>0</v>
      </c>
      <c r="BF608" s="44">
        <f>IF(N608="snížená",J608,0)</f>
        <v>0</v>
      </c>
      <c r="BG608" s="44">
        <f>IF(N608="zákl. přenesená",J608,0)</f>
        <v>0</v>
      </c>
      <c r="BH608" s="44">
        <f>IF(N608="sníž. přenesená",J608,0)</f>
        <v>0</v>
      </c>
      <c r="BI608" s="44">
        <f>IF(N608="nulová",J608,0)</f>
        <v>0</v>
      </c>
      <c r="BJ608" s="11" t="s">
        <v>93</v>
      </c>
      <c r="BK608" s="44">
        <f>ROUND(I608*H608,2)</f>
        <v>0</v>
      </c>
      <c r="BL608" s="11" t="s">
        <v>205</v>
      </c>
      <c r="BM608" s="43" t="s">
        <v>730</v>
      </c>
    </row>
    <row r="609" spans="2:65" s="7" customFormat="1">
      <c r="B609" s="45"/>
      <c r="D609" s="199" t="s">
        <v>207</v>
      </c>
      <c r="E609" s="46" t="s">
        <v>1</v>
      </c>
      <c r="F609" s="200" t="s">
        <v>731</v>
      </c>
      <c r="H609" s="46" t="s">
        <v>1</v>
      </c>
      <c r="L609" s="45"/>
      <c r="M609" s="47"/>
      <c r="T609" s="48"/>
      <c r="AT609" s="46" t="s">
        <v>207</v>
      </c>
      <c r="AU609" s="46" t="s">
        <v>95</v>
      </c>
      <c r="AV609" s="7" t="s">
        <v>93</v>
      </c>
      <c r="AW609" s="7" t="s">
        <v>39</v>
      </c>
      <c r="AX609" s="7" t="s">
        <v>86</v>
      </c>
      <c r="AY609" s="46" t="s">
        <v>198</v>
      </c>
    </row>
    <row r="610" spans="2:65" s="7" customFormat="1">
      <c r="B610" s="45"/>
      <c r="D610" s="199" t="s">
        <v>207</v>
      </c>
      <c r="E610" s="46" t="s">
        <v>1</v>
      </c>
      <c r="F610" s="200" t="s">
        <v>732</v>
      </c>
      <c r="H610" s="46" t="s">
        <v>1</v>
      </c>
      <c r="L610" s="45"/>
      <c r="M610" s="47"/>
      <c r="T610" s="48"/>
      <c r="AT610" s="46" t="s">
        <v>207</v>
      </c>
      <c r="AU610" s="46" t="s">
        <v>95</v>
      </c>
      <c r="AV610" s="7" t="s">
        <v>93</v>
      </c>
      <c r="AW610" s="7" t="s">
        <v>39</v>
      </c>
      <c r="AX610" s="7" t="s">
        <v>86</v>
      </c>
      <c r="AY610" s="46" t="s">
        <v>198</v>
      </c>
    </row>
    <row r="611" spans="2:65" s="9" customFormat="1">
      <c r="B611" s="53"/>
      <c r="D611" s="199" t="s">
        <v>207</v>
      </c>
      <c r="E611" s="54" t="s">
        <v>1</v>
      </c>
      <c r="F611" s="203" t="s">
        <v>1128</v>
      </c>
      <c r="H611" s="204">
        <v>2154</v>
      </c>
      <c r="L611" s="53"/>
      <c r="M611" s="55"/>
      <c r="T611" s="56"/>
      <c r="AT611" s="54" t="s">
        <v>207</v>
      </c>
      <c r="AU611" s="54" t="s">
        <v>95</v>
      </c>
      <c r="AV611" s="9" t="s">
        <v>95</v>
      </c>
      <c r="AW611" s="9" t="s">
        <v>39</v>
      </c>
      <c r="AX611" s="9" t="s">
        <v>86</v>
      </c>
      <c r="AY611" s="54" t="s">
        <v>198</v>
      </c>
    </row>
    <row r="612" spans="2:65" s="7" customFormat="1">
      <c r="B612" s="45"/>
      <c r="D612" s="199" t="s">
        <v>207</v>
      </c>
      <c r="E612" s="46" t="s">
        <v>1</v>
      </c>
      <c r="F612" s="200" t="s">
        <v>733</v>
      </c>
      <c r="H612" s="46" t="s">
        <v>1</v>
      </c>
      <c r="L612" s="45"/>
      <c r="M612" s="47"/>
      <c r="T612" s="48"/>
      <c r="AT612" s="46" t="s">
        <v>207</v>
      </c>
      <c r="AU612" s="46" t="s">
        <v>95</v>
      </c>
      <c r="AV612" s="7" t="s">
        <v>93</v>
      </c>
      <c r="AW612" s="7" t="s">
        <v>39</v>
      </c>
      <c r="AX612" s="7" t="s">
        <v>86</v>
      </c>
      <c r="AY612" s="46" t="s">
        <v>198</v>
      </c>
    </row>
    <row r="613" spans="2:65" s="9" customFormat="1">
      <c r="B613" s="53"/>
      <c r="D613" s="199" t="s">
        <v>207</v>
      </c>
      <c r="E613" s="54" t="s">
        <v>1</v>
      </c>
      <c r="F613" s="203" t="s">
        <v>1129</v>
      </c>
      <c r="H613" s="204">
        <v>62</v>
      </c>
      <c r="L613" s="53"/>
      <c r="M613" s="55"/>
      <c r="T613" s="56"/>
      <c r="AT613" s="54" t="s">
        <v>207</v>
      </c>
      <c r="AU613" s="54" t="s">
        <v>95</v>
      </c>
      <c r="AV613" s="9" t="s">
        <v>95</v>
      </c>
      <c r="AW613" s="9" t="s">
        <v>39</v>
      </c>
      <c r="AX613" s="9" t="s">
        <v>86</v>
      </c>
      <c r="AY613" s="54" t="s">
        <v>198</v>
      </c>
    </row>
    <row r="614" spans="2:65" s="8" customFormat="1">
      <c r="B614" s="49"/>
      <c r="D614" s="199" t="s">
        <v>207</v>
      </c>
      <c r="E614" s="50" t="s">
        <v>136</v>
      </c>
      <c r="F614" s="201" t="s">
        <v>252</v>
      </c>
      <c r="H614" s="202">
        <v>2216</v>
      </c>
      <c r="L614" s="49"/>
      <c r="M614" s="51"/>
      <c r="T614" s="52"/>
      <c r="AT614" s="50" t="s">
        <v>207</v>
      </c>
      <c r="AU614" s="50" t="s">
        <v>95</v>
      </c>
      <c r="AV614" s="8" t="s">
        <v>217</v>
      </c>
      <c r="AW614" s="8" t="s">
        <v>39</v>
      </c>
      <c r="AX614" s="8" t="s">
        <v>86</v>
      </c>
      <c r="AY614" s="50" t="s">
        <v>198</v>
      </c>
    </row>
    <row r="615" spans="2:65" s="10" customFormat="1">
      <c r="B615" s="57"/>
      <c r="D615" s="199" t="s">
        <v>207</v>
      </c>
      <c r="E615" s="58" t="s">
        <v>1</v>
      </c>
      <c r="F615" s="205" t="s">
        <v>220</v>
      </c>
      <c r="H615" s="206">
        <v>2216</v>
      </c>
      <c r="L615" s="57"/>
      <c r="M615" s="59"/>
      <c r="T615" s="60"/>
      <c r="AT615" s="58" t="s">
        <v>207</v>
      </c>
      <c r="AU615" s="58" t="s">
        <v>95</v>
      </c>
      <c r="AV615" s="10" t="s">
        <v>205</v>
      </c>
      <c r="AW615" s="10" t="s">
        <v>39</v>
      </c>
      <c r="AX615" s="10" t="s">
        <v>93</v>
      </c>
      <c r="AY615" s="58" t="s">
        <v>198</v>
      </c>
    </row>
    <row r="616" spans="2:65" s="1" customFormat="1" ht="16.5" customHeight="1">
      <c r="B616" s="38"/>
      <c r="C616" s="195">
        <v>86</v>
      </c>
      <c r="D616" s="195" t="s">
        <v>200</v>
      </c>
      <c r="E616" s="196" t="s">
        <v>734</v>
      </c>
      <c r="F616" s="192" t="s">
        <v>735</v>
      </c>
      <c r="G616" s="197" t="s">
        <v>203</v>
      </c>
      <c r="H616" s="198">
        <v>105</v>
      </c>
      <c r="I616" s="161"/>
      <c r="J616" s="191">
        <f>ROUND(I616*H616,2)</f>
        <v>0</v>
      </c>
      <c r="K616" s="192" t="s">
        <v>204</v>
      </c>
      <c r="L616" s="14"/>
      <c r="M616" s="39" t="s">
        <v>1</v>
      </c>
      <c r="N616" s="40" t="s">
        <v>51</v>
      </c>
      <c r="O616" s="41">
        <v>2.1999999999999999E-2</v>
      </c>
      <c r="P616" s="41">
        <f>O616*H616</f>
        <v>2.31</v>
      </c>
      <c r="Q616" s="41">
        <v>0</v>
      </c>
      <c r="R616" s="41">
        <f>Q616*H616</f>
        <v>0</v>
      </c>
      <c r="S616" s="41">
        <v>0.02</v>
      </c>
      <c r="T616" s="42">
        <f>S616*H616</f>
        <v>2.1</v>
      </c>
      <c r="AR616" s="43" t="s">
        <v>205</v>
      </c>
      <c r="AT616" s="43" t="s">
        <v>200</v>
      </c>
      <c r="AU616" s="43" t="s">
        <v>95</v>
      </c>
      <c r="AY616" s="11" t="s">
        <v>198</v>
      </c>
      <c r="BE616" s="44">
        <f>IF(N616="základní",J616,0)</f>
        <v>0</v>
      </c>
      <c r="BF616" s="44">
        <f>IF(N616="snížená",J616,0)</f>
        <v>0</v>
      </c>
      <c r="BG616" s="44">
        <f>IF(N616="zákl. přenesená",J616,0)</f>
        <v>0</v>
      </c>
      <c r="BH616" s="44">
        <f>IF(N616="sníž. přenesená",J616,0)</f>
        <v>0</v>
      </c>
      <c r="BI616" s="44">
        <f>IF(N616="nulová",J616,0)</f>
        <v>0</v>
      </c>
      <c r="BJ616" s="11" t="s">
        <v>93</v>
      </c>
      <c r="BK616" s="44">
        <f>ROUND(I616*H616,2)</f>
        <v>0</v>
      </c>
      <c r="BL616" s="11" t="s">
        <v>205</v>
      </c>
      <c r="BM616" s="43" t="s">
        <v>736</v>
      </c>
    </row>
    <row r="617" spans="2:65" s="9" customFormat="1">
      <c r="B617" s="53"/>
      <c r="D617" s="199" t="s">
        <v>207</v>
      </c>
      <c r="E617" s="54" t="s">
        <v>1</v>
      </c>
      <c r="F617" s="203" t="s">
        <v>737</v>
      </c>
      <c r="H617" s="204">
        <v>105</v>
      </c>
      <c r="L617" s="53"/>
      <c r="M617" s="55"/>
      <c r="T617" s="56"/>
      <c r="AT617" s="54" t="s">
        <v>207</v>
      </c>
      <c r="AU617" s="54" t="s">
        <v>95</v>
      </c>
      <c r="AV617" s="9" t="s">
        <v>95</v>
      </c>
      <c r="AW617" s="9" t="s">
        <v>39</v>
      </c>
      <c r="AX617" s="9" t="s">
        <v>93</v>
      </c>
      <c r="AY617" s="54" t="s">
        <v>198</v>
      </c>
    </row>
    <row r="618" spans="2:65" s="1" customFormat="1" ht="16.5" customHeight="1">
      <c r="B618" s="38"/>
      <c r="C618" s="195">
        <v>87</v>
      </c>
      <c r="D618" s="195" t="s">
        <v>200</v>
      </c>
      <c r="E618" s="196" t="s">
        <v>738</v>
      </c>
      <c r="F618" s="192" t="s">
        <v>739</v>
      </c>
      <c r="G618" s="197" t="s">
        <v>203</v>
      </c>
      <c r="H618" s="198">
        <v>22</v>
      </c>
      <c r="I618" s="161"/>
      <c r="J618" s="191">
        <f>ROUND(I618*H618,2)</f>
        <v>0</v>
      </c>
      <c r="K618" s="192" t="s">
        <v>204</v>
      </c>
      <c r="L618" s="14"/>
      <c r="M618" s="39" t="s">
        <v>1</v>
      </c>
      <c r="N618" s="40" t="s">
        <v>51</v>
      </c>
      <c r="O618" s="41">
        <v>0.1</v>
      </c>
      <c r="P618" s="41">
        <f>O618*H618</f>
        <v>2.2000000000000002</v>
      </c>
      <c r="Q618" s="41">
        <v>0</v>
      </c>
      <c r="R618" s="41">
        <f>Q618*H618</f>
        <v>0</v>
      </c>
      <c r="S618" s="41">
        <v>0</v>
      </c>
      <c r="T618" s="42">
        <f>S618*H618</f>
        <v>0</v>
      </c>
      <c r="AR618" s="43" t="s">
        <v>205</v>
      </c>
      <c r="AT618" s="43" t="s">
        <v>200</v>
      </c>
      <c r="AU618" s="43" t="s">
        <v>95</v>
      </c>
      <c r="AY618" s="11" t="s">
        <v>198</v>
      </c>
      <c r="BE618" s="44">
        <f>IF(N618="základní",J618,0)</f>
        <v>0</v>
      </c>
      <c r="BF618" s="44">
        <f>IF(N618="snížená",J618,0)</f>
        <v>0</v>
      </c>
      <c r="BG618" s="44">
        <f>IF(N618="zákl. přenesená",J618,0)</f>
        <v>0</v>
      </c>
      <c r="BH618" s="44">
        <f>IF(N618="sníž. přenesená",J618,0)</f>
        <v>0</v>
      </c>
      <c r="BI618" s="44">
        <f>IF(N618="nulová",J618,0)</f>
        <v>0</v>
      </c>
      <c r="BJ618" s="11" t="s">
        <v>93</v>
      </c>
      <c r="BK618" s="44">
        <f>ROUND(I618*H618,2)</f>
        <v>0</v>
      </c>
      <c r="BL618" s="11" t="s">
        <v>205</v>
      </c>
      <c r="BM618" s="43" t="s">
        <v>740</v>
      </c>
    </row>
    <row r="619" spans="2:65" s="9" customFormat="1">
      <c r="B619" s="53"/>
      <c r="D619" s="199" t="s">
        <v>207</v>
      </c>
      <c r="E619" s="54" t="s">
        <v>1</v>
      </c>
      <c r="F619" s="203" t="s">
        <v>235</v>
      </c>
      <c r="H619" s="204">
        <v>10</v>
      </c>
      <c r="L619" s="53"/>
      <c r="M619" s="55"/>
      <c r="T619" s="56"/>
      <c r="AT619" s="54" t="s">
        <v>207</v>
      </c>
      <c r="AU619" s="54" t="s">
        <v>95</v>
      </c>
      <c r="AV619" s="9" t="s">
        <v>95</v>
      </c>
      <c r="AW619" s="9" t="s">
        <v>39</v>
      </c>
      <c r="AX619" s="9" t="s">
        <v>86</v>
      </c>
      <c r="AY619" s="54" t="s">
        <v>198</v>
      </c>
    </row>
    <row r="620" spans="2:65" s="9" customFormat="1">
      <c r="B620" s="53"/>
      <c r="D620" s="199" t="s">
        <v>207</v>
      </c>
      <c r="E620" s="54" t="s">
        <v>1</v>
      </c>
      <c r="F620" s="203" t="s">
        <v>236</v>
      </c>
      <c r="H620" s="204">
        <v>12</v>
      </c>
      <c r="L620" s="53"/>
      <c r="M620" s="55"/>
      <c r="T620" s="56"/>
      <c r="AT620" s="54" t="s">
        <v>207</v>
      </c>
      <c r="AU620" s="54" t="s">
        <v>95</v>
      </c>
      <c r="AV620" s="9" t="s">
        <v>95</v>
      </c>
      <c r="AW620" s="9" t="s">
        <v>39</v>
      </c>
      <c r="AX620" s="9" t="s">
        <v>86</v>
      </c>
      <c r="AY620" s="54" t="s">
        <v>198</v>
      </c>
    </row>
    <row r="621" spans="2:65" s="8" customFormat="1">
      <c r="B621" s="49"/>
      <c r="D621" s="199" t="s">
        <v>207</v>
      </c>
      <c r="E621" s="50" t="s">
        <v>1</v>
      </c>
      <c r="F621" s="201" t="s">
        <v>252</v>
      </c>
      <c r="H621" s="202">
        <v>22</v>
      </c>
      <c r="L621" s="49"/>
      <c r="M621" s="51"/>
      <c r="T621" s="52"/>
      <c r="AT621" s="50" t="s">
        <v>207</v>
      </c>
      <c r="AU621" s="50" t="s">
        <v>95</v>
      </c>
      <c r="AV621" s="8" t="s">
        <v>217</v>
      </c>
      <c r="AW621" s="8" t="s">
        <v>39</v>
      </c>
      <c r="AX621" s="8" t="s">
        <v>86</v>
      </c>
      <c r="AY621" s="50" t="s">
        <v>198</v>
      </c>
    </row>
    <row r="622" spans="2:65" s="7" customFormat="1">
      <c r="B622" s="45"/>
      <c r="D622" s="199" t="s">
        <v>207</v>
      </c>
      <c r="E622" s="46" t="s">
        <v>1</v>
      </c>
      <c r="F622" s="200" t="s">
        <v>741</v>
      </c>
      <c r="H622" s="46" t="s">
        <v>1</v>
      </c>
      <c r="L622" s="45"/>
      <c r="M622" s="47"/>
      <c r="T622" s="48"/>
      <c r="AT622" s="46" t="s">
        <v>207</v>
      </c>
      <c r="AU622" s="46" t="s">
        <v>95</v>
      </c>
      <c r="AV622" s="7" t="s">
        <v>93</v>
      </c>
      <c r="AW622" s="7" t="s">
        <v>39</v>
      </c>
      <c r="AX622" s="7" t="s">
        <v>86</v>
      </c>
      <c r="AY622" s="46" t="s">
        <v>198</v>
      </c>
    </row>
    <row r="623" spans="2:65" s="7" customFormat="1">
      <c r="B623" s="45"/>
      <c r="D623" s="199" t="s">
        <v>207</v>
      </c>
      <c r="E623" s="46" t="s">
        <v>1</v>
      </c>
      <c r="F623" s="200" t="s">
        <v>742</v>
      </c>
      <c r="H623" s="46" t="s">
        <v>1</v>
      </c>
      <c r="L623" s="45"/>
      <c r="M623" s="47"/>
      <c r="T623" s="48"/>
      <c r="AT623" s="46" t="s">
        <v>207</v>
      </c>
      <c r="AU623" s="46" t="s">
        <v>95</v>
      </c>
      <c r="AV623" s="7" t="s">
        <v>93</v>
      </c>
      <c r="AW623" s="7" t="s">
        <v>39</v>
      </c>
      <c r="AX623" s="7" t="s">
        <v>86</v>
      </c>
      <c r="AY623" s="46" t="s">
        <v>198</v>
      </c>
    </row>
    <row r="624" spans="2:65" s="7" customFormat="1">
      <c r="B624" s="45"/>
      <c r="D624" s="199" t="s">
        <v>207</v>
      </c>
      <c r="E624" s="46" t="s">
        <v>1</v>
      </c>
      <c r="F624" s="200" t="s">
        <v>743</v>
      </c>
      <c r="H624" s="46" t="s">
        <v>1</v>
      </c>
      <c r="L624" s="45"/>
      <c r="M624" s="47"/>
      <c r="T624" s="48"/>
      <c r="AT624" s="46" t="s">
        <v>207</v>
      </c>
      <c r="AU624" s="46" t="s">
        <v>95</v>
      </c>
      <c r="AV624" s="7" t="s">
        <v>93</v>
      </c>
      <c r="AW624" s="7" t="s">
        <v>39</v>
      </c>
      <c r="AX624" s="7" t="s">
        <v>86</v>
      </c>
      <c r="AY624" s="46" t="s">
        <v>198</v>
      </c>
    </row>
    <row r="625" spans="2:65" s="7" customFormat="1">
      <c r="B625" s="45"/>
      <c r="D625" s="199" t="s">
        <v>207</v>
      </c>
      <c r="E625" s="46" t="s">
        <v>1</v>
      </c>
      <c r="F625" s="200" t="s">
        <v>671</v>
      </c>
      <c r="H625" s="46" t="s">
        <v>1</v>
      </c>
      <c r="L625" s="45"/>
      <c r="M625" s="47"/>
      <c r="T625" s="48"/>
      <c r="AT625" s="46" t="s">
        <v>207</v>
      </c>
      <c r="AU625" s="46" t="s">
        <v>95</v>
      </c>
      <c r="AV625" s="7" t="s">
        <v>93</v>
      </c>
      <c r="AW625" s="7" t="s">
        <v>39</v>
      </c>
      <c r="AX625" s="7" t="s">
        <v>86</v>
      </c>
      <c r="AY625" s="46" t="s">
        <v>198</v>
      </c>
    </row>
    <row r="626" spans="2:65" s="7" customFormat="1">
      <c r="B626" s="45"/>
      <c r="D626" s="199" t="s">
        <v>207</v>
      </c>
      <c r="E626" s="46" t="s">
        <v>1</v>
      </c>
      <c r="F626" s="200" t="s">
        <v>744</v>
      </c>
      <c r="H626" s="46" t="s">
        <v>1</v>
      </c>
      <c r="L626" s="45"/>
      <c r="M626" s="47"/>
      <c r="T626" s="48"/>
      <c r="AT626" s="46" t="s">
        <v>207</v>
      </c>
      <c r="AU626" s="46" t="s">
        <v>95</v>
      </c>
      <c r="AV626" s="7" t="s">
        <v>93</v>
      </c>
      <c r="AW626" s="7" t="s">
        <v>39</v>
      </c>
      <c r="AX626" s="7" t="s">
        <v>86</v>
      </c>
      <c r="AY626" s="46" t="s">
        <v>198</v>
      </c>
    </row>
    <row r="627" spans="2:65" s="8" customFormat="1">
      <c r="B627" s="49"/>
      <c r="D627" s="199" t="s">
        <v>207</v>
      </c>
      <c r="E627" s="50" t="s">
        <v>1</v>
      </c>
      <c r="F627" s="201" t="s">
        <v>252</v>
      </c>
      <c r="H627" s="202">
        <v>0</v>
      </c>
      <c r="L627" s="49"/>
      <c r="M627" s="51"/>
      <c r="T627" s="52"/>
      <c r="AT627" s="50" t="s">
        <v>207</v>
      </c>
      <c r="AU627" s="50" t="s">
        <v>95</v>
      </c>
      <c r="AV627" s="8" t="s">
        <v>217</v>
      </c>
      <c r="AW627" s="8" t="s">
        <v>39</v>
      </c>
      <c r="AX627" s="8" t="s">
        <v>86</v>
      </c>
      <c r="AY627" s="50" t="s">
        <v>198</v>
      </c>
    </row>
    <row r="628" spans="2:65" s="10" customFormat="1">
      <c r="B628" s="57"/>
      <c r="D628" s="199" t="s">
        <v>207</v>
      </c>
      <c r="E628" s="58" t="s">
        <v>1</v>
      </c>
      <c r="F628" s="205" t="s">
        <v>220</v>
      </c>
      <c r="H628" s="206">
        <v>22</v>
      </c>
      <c r="L628" s="57"/>
      <c r="M628" s="59"/>
      <c r="T628" s="60"/>
      <c r="AT628" s="58" t="s">
        <v>207</v>
      </c>
      <c r="AU628" s="58" t="s">
        <v>95</v>
      </c>
      <c r="AV628" s="10" t="s">
        <v>205</v>
      </c>
      <c r="AW628" s="10" t="s">
        <v>39</v>
      </c>
      <c r="AX628" s="10" t="s">
        <v>93</v>
      </c>
      <c r="AY628" s="58" t="s">
        <v>198</v>
      </c>
    </row>
    <row r="629" spans="2:65" s="6" customFormat="1" ht="23.1" customHeight="1">
      <c r="B629" s="31"/>
      <c r="D629" s="32" t="s">
        <v>85</v>
      </c>
      <c r="E629" s="189" t="s">
        <v>745</v>
      </c>
      <c r="F629" s="189" t="s">
        <v>746</v>
      </c>
      <c r="J629" s="190">
        <f>SUM(J630:J695)</f>
        <v>0</v>
      </c>
      <c r="L629" s="31"/>
      <c r="M629" s="33"/>
      <c r="P629" s="34">
        <f>SUM(P630:P695)</f>
        <v>226.53491399999999</v>
      </c>
      <c r="R629" s="34">
        <f>SUM(R630:R695)</f>
        <v>0</v>
      </c>
      <c r="T629" s="35">
        <f>SUM(T630:T695)</f>
        <v>0</v>
      </c>
      <c r="AR629" s="32" t="s">
        <v>93</v>
      </c>
      <c r="AT629" s="36" t="s">
        <v>85</v>
      </c>
      <c r="AU629" s="36" t="s">
        <v>93</v>
      </c>
      <c r="AY629" s="32" t="s">
        <v>198</v>
      </c>
      <c r="BK629" s="37">
        <f>SUM(BK630:BK695)</f>
        <v>0</v>
      </c>
    </row>
    <row r="630" spans="2:65" s="1" customFormat="1" ht="16.5" customHeight="1">
      <c r="B630" s="38"/>
      <c r="C630" s="195">
        <v>88</v>
      </c>
      <c r="D630" s="195" t="s">
        <v>200</v>
      </c>
      <c r="E630" s="196" t="s">
        <v>747</v>
      </c>
      <c r="F630" s="192" t="s">
        <v>748</v>
      </c>
      <c r="G630" s="197" t="s">
        <v>453</v>
      </c>
      <c r="H630" s="198">
        <v>4.3959999999999999</v>
      </c>
      <c r="I630" s="161"/>
      <c r="J630" s="191">
        <f>ROUND(I630*H630,2)</f>
        <v>0</v>
      </c>
      <c r="K630" s="192" t="s">
        <v>204</v>
      </c>
      <c r="L630" s="14"/>
      <c r="M630" s="39" t="s">
        <v>1</v>
      </c>
      <c r="N630" s="40" t="s">
        <v>51</v>
      </c>
      <c r="O630" s="41">
        <v>0.75600000000000001</v>
      </c>
      <c r="P630" s="41">
        <f>O630*H630</f>
        <v>3.3233760000000001</v>
      </c>
      <c r="Q630" s="41">
        <v>0</v>
      </c>
      <c r="R630" s="41">
        <f>Q630*H630</f>
        <v>0</v>
      </c>
      <c r="S630" s="41">
        <v>0</v>
      </c>
      <c r="T630" s="42">
        <f>S630*H630</f>
        <v>0</v>
      </c>
      <c r="AR630" s="43" t="s">
        <v>205</v>
      </c>
      <c r="AT630" s="43" t="s">
        <v>200</v>
      </c>
      <c r="AU630" s="43" t="s">
        <v>95</v>
      </c>
      <c r="AY630" s="11" t="s">
        <v>198</v>
      </c>
      <c r="BE630" s="44">
        <f>IF(N630="základní",J630,0)</f>
        <v>0</v>
      </c>
      <c r="BF630" s="44">
        <f>IF(N630="snížená",J630,0)</f>
        <v>0</v>
      </c>
      <c r="BG630" s="44">
        <f>IF(N630="zákl. přenesená",J630,0)</f>
        <v>0</v>
      </c>
      <c r="BH630" s="44">
        <f>IF(N630="sníž. přenesená",J630,0)</f>
        <v>0</v>
      </c>
      <c r="BI630" s="44">
        <f>IF(N630="nulová",J630,0)</f>
        <v>0</v>
      </c>
      <c r="BJ630" s="11" t="s">
        <v>93</v>
      </c>
      <c r="BK630" s="44">
        <f>ROUND(I630*H630,2)</f>
        <v>0</v>
      </c>
      <c r="BL630" s="11" t="s">
        <v>205</v>
      </c>
      <c r="BM630" s="43" t="s">
        <v>749</v>
      </c>
    </row>
    <row r="631" spans="2:65" s="7" customFormat="1">
      <c r="B631" s="45"/>
      <c r="D631" s="199" t="s">
        <v>207</v>
      </c>
      <c r="E631" s="46" t="s">
        <v>1</v>
      </c>
      <c r="F631" s="200" t="s">
        <v>750</v>
      </c>
      <c r="H631" s="46" t="s">
        <v>1</v>
      </c>
      <c r="L631" s="45"/>
      <c r="M631" s="47"/>
      <c r="T631" s="48"/>
      <c r="AT631" s="46" t="s">
        <v>207</v>
      </c>
      <c r="AU631" s="46" t="s">
        <v>95</v>
      </c>
      <c r="AV631" s="7" t="s">
        <v>93</v>
      </c>
      <c r="AW631" s="7" t="s">
        <v>39</v>
      </c>
      <c r="AX631" s="7" t="s">
        <v>86</v>
      </c>
      <c r="AY631" s="46" t="s">
        <v>198</v>
      </c>
    </row>
    <row r="632" spans="2:65" s="9" customFormat="1">
      <c r="B632" s="53"/>
      <c r="D632" s="199" t="s">
        <v>207</v>
      </c>
      <c r="E632" s="54" t="s">
        <v>1</v>
      </c>
      <c r="F632" s="203" t="s">
        <v>751</v>
      </c>
      <c r="H632" s="204">
        <v>4.3959999999999999</v>
      </c>
      <c r="L632" s="53"/>
      <c r="M632" s="55"/>
      <c r="T632" s="56"/>
      <c r="AT632" s="54" t="s">
        <v>207</v>
      </c>
      <c r="AU632" s="54" t="s">
        <v>95</v>
      </c>
      <c r="AV632" s="9" t="s">
        <v>95</v>
      </c>
      <c r="AW632" s="9" t="s">
        <v>39</v>
      </c>
      <c r="AX632" s="9" t="s">
        <v>86</v>
      </c>
      <c r="AY632" s="54" t="s">
        <v>198</v>
      </c>
    </row>
    <row r="633" spans="2:65" s="10" customFormat="1">
      <c r="B633" s="57"/>
      <c r="D633" s="199" t="s">
        <v>207</v>
      </c>
      <c r="E633" s="58" t="s">
        <v>1</v>
      </c>
      <c r="F633" s="205" t="s">
        <v>220</v>
      </c>
      <c r="H633" s="206">
        <v>4.3959999999999999</v>
      </c>
      <c r="L633" s="57"/>
      <c r="M633" s="59"/>
      <c r="T633" s="60"/>
      <c r="AT633" s="58" t="s">
        <v>207</v>
      </c>
      <c r="AU633" s="58" t="s">
        <v>95</v>
      </c>
      <c r="AV633" s="10" t="s">
        <v>205</v>
      </c>
      <c r="AW633" s="10" t="s">
        <v>39</v>
      </c>
      <c r="AX633" s="10" t="s">
        <v>93</v>
      </c>
      <c r="AY633" s="58" t="s">
        <v>198</v>
      </c>
    </row>
    <row r="634" spans="2:65" s="1" customFormat="1" ht="21.75" customHeight="1">
      <c r="B634" s="38"/>
      <c r="C634" s="195">
        <v>89</v>
      </c>
      <c r="D634" s="195" t="s">
        <v>200</v>
      </c>
      <c r="E634" s="196" t="s">
        <v>752</v>
      </c>
      <c r="F634" s="192" t="s">
        <v>753</v>
      </c>
      <c r="G634" s="197" t="s">
        <v>453</v>
      </c>
      <c r="H634" s="198">
        <v>21.978000000000002</v>
      </c>
      <c r="I634" s="161"/>
      <c r="J634" s="191">
        <f>ROUND(I634*H634,2)</f>
        <v>0</v>
      </c>
      <c r="K634" s="192" t="s">
        <v>204</v>
      </c>
      <c r="L634" s="14"/>
      <c r="M634" s="39" t="s">
        <v>1</v>
      </c>
      <c r="N634" s="40" t="s">
        <v>51</v>
      </c>
      <c r="O634" s="41">
        <v>0.13200000000000001</v>
      </c>
      <c r="P634" s="41">
        <f>O634*H634</f>
        <v>2.9010960000000003</v>
      </c>
      <c r="Q634" s="41">
        <v>0</v>
      </c>
      <c r="R634" s="41">
        <f>Q634*H634</f>
        <v>0</v>
      </c>
      <c r="S634" s="41">
        <v>0</v>
      </c>
      <c r="T634" s="42">
        <f>S634*H634</f>
        <v>0</v>
      </c>
      <c r="AR634" s="43" t="s">
        <v>205</v>
      </c>
      <c r="AT634" s="43" t="s">
        <v>200</v>
      </c>
      <c r="AU634" s="43" t="s">
        <v>95</v>
      </c>
      <c r="AY634" s="11" t="s">
        <v>198</v>
      </c>
      <c r="BE634" s="44">
        <f>IF(N634="základní",J634,0)</f>
        <v>0</v>
      </c>
      <c r="BF634" s="44">
        <f>IF(N634="snížená",J634,0)</f>
        <v>0</v>
      </c>
      <c r="BG634" s="44">
        <f>IF(N634="zákl. přenesená",J634,0)</f>
        <v>0</v>
      </c>
      <c r="BH634" s="44">
        <f>IF(N634="sníž. přenesená",J634,0)</f>
        <v>0</v>
      </c>
      <c r="BI634" s="44">
        <f>IF(N634="nulová",J634,0)</f>
        <v>0</v>
      </c>
      <c r="BJ634" s="11" t="s">
        <v>93</v>
      </c>
      <c r="BK634" s="44">
        <f>ROUND(I634*H634,2)</f>
        <v>0</v>
      </c>
      <c r="BL634" s="11" t="s">
        <v>205</v>
      </c>
      <c r="BM634" s="43" t="s">
        <v>754</v>
      </c>
    </row>
    <row r="635" spans="2:65" s="9" customFormat="1">
      <c r="B635" s="53"/>
      <c r="D635" s="199" t="s">
        <v>207</v>
      </c>
      <c r="E635" s="54" t="s">
        <v>1</v>
      </c>
      <c r="F635" s="203" t="s">
        <v>755</v>
      </c>
      <c r="H635" s="204">
        <v>21.978000000000002</v>
      </c>
      <c r="L635" s="53"/>
      <c r="M635" s="55"/>
      <c r="T635" s="56"/>
      <c r="AT635" s="54" t="s">
        <v>207</v>
      </c>
      <c r="AU635" s="54" t="s">
        <v>95</v>
      </c>
      <c r="AV635" s="9" t="s">
        <v>95</v>
      </c>
      <c r="AW635" s="9" t="s">
        <v>39</v>
      </c>
      <c r="AX635" s="9" t="s">
        <v>93</v>
      </c>
      <c r="AY635" s="54" t="s">
        <v>198</v>
      </c>
    </row>
    <row r="636" spans="2:65" s="1" customFormat="1" ht="16.5" customHeight="1">
      <c r="B636" s="38"/>
      <c r="C636" s="195">
        <v>90</v>
      </c>
      <c r="D636" s="195" t="s">
        <v>200</v>
      </c>
      <c r="E636" s="196" t="s">
        <v>756</v>
      </c>
      <c r="F636" s="192" t="s">
        <v>757</v>
      </c>
      <c r="G636" s="197" t="s">
        <v>453</v>
      </c>
      <c r="H636" s="198">
        <v>683.16</v>
      </c>
      <c r="I636" s="161"/>
      <c r="J636" s="191">
        <f>ROUND(I636*H636,2)</f>
        <v>0</v>
      </c>
      <c r="K636" s="192" t="s">
        <v>204</v>
      </c>
      <c r="L636" s="14"/>
      <c r="M636" s="39" t="s">
        <v>1</v>
      </c>
      <c r="N636" s="40" t="s">
        <v>51</v>
      </c>
      <c r="O636" s="41">
        <v>0.03</v>
      </c>
      <c r="P636" s="41">
        <f>O636*H636</f>
        <v>20.494799999999998</v>
      </c>
      <c r="Q636" s="41">
        <v>0</v>
      </c>
      <c r="R636" s="41">
        <f>Q636*H636</f>
        <v>0</v>
      </c>
      <c r="S636" s="41">
        <v>0</v>
      </c>
      <c r="T636" s="42">
        <f>S636*H636</f>
        <v>0</v>
      </c>
      <c r="AR636" s="43" t="s">
        <v>205</v>
      </c>
      <c r="AT636" s="43" t="s">
        <v>200</v>
      </c>
      <c r="AU636" s="43" t="s">
        <v>95</v>
      </c>
      <c r="AY636" s="11" t="s">
        <v>198</v>
      </c>
      <c r="BE636" s="44">
        <f>IF(N636="základní",J636,0)</f>
        <v>0</v>
      </c>
      <c r="BF636" s="44">
        <f>IF(N636="snížená",J636,0)</f>
        <v>0</v>
      </c>
      <c r="BG636" s="44">
        <f>IF(N636="zákl. přenesená",J636,0)</f>
        <v>0</v>
      </c>
      <c r="BH636" s="44">
        <f>IF(N636="sníž. přenesená",J636,0)</f>
        <v>0</v>
      </c>
      <c r="BI636" s="44">
        <f>IF(N636="nulová",J636,0)</f>
        <v>0</v>
      </c>
      <c r="BJ636" s="11" t="s">
        <v>93</v>
      </c>
      <c r="BK636" s="44">
        <f>ROUND(I636*H636,2)</f>
        <v>0</v>
      </c>
      <c r="BL636" s="11" t="s">
        <v>205</v>
      </c>
      <c r="BM636" s="43" t="s">
        <v>758</v>
      </c>
    </row>
    <row r="637" spans="2:65" s="9" customFormat="1">
      <c r="B637" s="53"/>
      <c r="D637" s="199" t="s">
        <v>207</v>
      </c>
      <c r="E637" s="54" t="s">
        <v>1</v>
      </c>
      <c r="F637" s="203" t="s">
        <v>158</v>
      </c>
      <c r="H637" s="204">
        <v>592.18200000000002</v>
      </c>
      <c r="L637" s="53"/>
      <c r="M637" s="55"/>
      <c r="T637" s="56"/>
      <c r="AT637" s="54" t="s">
        <v>207</v>
      </c>
      <c r="AU637" s="54" t="s">
        <v>95</v>
      </c>
      <c r="AV637" s="9" t="s">
        <v>95</v>
      </c>
      <c r="AW637" s="9" t="s">
        <v>39</v>
      </c>
      <c r="AX637" s="9" t="s">
        <v>86</v>
      </c>
      <c r="AY637" s="54" t="s">
        <v>198</v>
      </c>
    </row>
    <row r="638" spans="2:65" s="9" customFormat="1">
      <c r="B638" s="53"/>
      <c r="D638" s="199" t="s">
        <v>207</v>
      </c>
      <c r="E638" s="54" t="s">
        <v>1</v>
      </c>
      <c r="F638" s="203" t="s">
        <v>156</v>
      </c>
      <c r="H638" s="204">
        <v>42.25</v>
      </c>
      <c r="L638" s="53"/>
      <c r="M638" s="55"/>
      <c r="T638" s="56"/>
      <c r="AT638" s="54" t="s">
        <v>207</v>
      </c>
      <c r="AU638" s="54" t="s">
        <v>95</v>
      </c>
      <c r="AV638" s="9" t="s">
        <v>95</v>
      </c>
      <c r="AW638" s="9" t="s">
        <v>39</v>
      </c>
      <c r="AX638" s="9" t="s">
        <v>86</v>
      </c>
      <c r="AY638" s="54" t="s">
        <v>198</v>
      </c>
    </row>
    <row r="639" spans="2:65" s="9" customFormat="1">
      <c r="B639" s="53"/>
      <c r="D639" s="199" t="s">
        <v>207</v>
      </c>
      <c r="E639" s="54" t="s">
        <v>1</v>
      </c>
      <c r="F639" s="203" t="s">
        <v>152</v>
      </c>
      <c r="H639" s="204">
        <v>48.728000000000002</v>
      </c>
      <c r="L639" s="53"/>
      <c r="M639" s="55"/>
      <c r="T639" s="56"/>
      <c r="AT639" s="54" t="s">
        <v>207</v>
      </c>
      <c r="AU639" s="54" t="s">
        <v>95</v>
      </c>
      <c r="AV639" s="9" t="s">
        <v>95</v>
      </c>
      <c r="AW639" s="9" t="s">
        <v>39</v>
      </c>
      <c r="AX639" s="9" t="s">
        <v>86</v>
      </c>
      <c r="AY639" s="54" t="s">
        <v>198</v>
      </c>
    </row>
    <row r="640" spans="2:65" s="10" customFormat="1">
      <c r="B640" s="57"/>
      <c r="D640" s="199" t="s">
        <v>207</v>
      </c>
      <c r="E640" s="58" t="s">
        <v>1</v>
      </c>
      <c r="F640" s="205" t="s">
        <v>220</v>
      </c>
      <c r="H640" s="206">
        <v>683.16</v>
      </c>
      <c r="L640" s="57"/>
      <c r="M640" s="59"/>
      <c r="T640" s="60"/>
      <c r="AT640" s="58" t="s">
        <v>207</v>
      </c>
      <c r="AU640" s="58" t="s">
        <v>95</v>
      </c>
      <c r="AV640" s="10" t="s">
        <v>205</v>
      </c>
      <c r="AW640" s="10" t="s">
        <v>39</v>
      </c>
      <c r="AX640" s="10" t="s">
        <v>93</v>
      </c>
      <c r="AY640" s="58" t="s">
        <v>198</v>
      </c>
    </row>
    <row r="641" spans="2:65" s="1" customFormat="1" ht="16.5" customHeight="1">
      <c r="B641" s="38"/>
      <c r="C641" s="195">
        <v>91</v>
      </c>
      <c r="D641" s="195" t="s">
        <v>200</v>
      </c>
      <c r="E641" s="196" t="s">
        <v>759</v>
      </c>
      <c r="F641" s="192" t="s">
        <v>760</v>
      </c>
      <c r="G641" s="197" t="s">
        <v>453</v>
      </c>
      <c r="H641" s="198">
        <v>3415.8</v>
      </c>
      <c r="I641" s="161"/>
      <c r="J641" s="191">
        <f>ROUND(I641*H641,2)</f>
        <v>0</v>
      </c>
      <c r="K641" s="192" t="s">
        <v>204</v>
      </c>
      <c r="L641" s="14"/>
      <c r="M641" s="39" t="s">
        <v>1</v>
      </c>
      <c r="N641" s="40" t="s">
        <v>51</v>
      </c>
      <c r="O641" s="41">
        <v>2E-3</v>
      </c>
      <c r="P641" s="41">
        <f>O641*H641</f>
        <v>6.8316000000000008</v>
      </c>
      <c r="Q641" s="41">
        <v>0</v>
      </c>
      <c r="R641" s="41">
        <f>Q641*H641</f>
        <v>0</v>
      </c>
      <c r="S641" s="41">
        <v>0</v>
      </c>
      <c r="T641" s="42">
        <f>S641*H641</f>
        <v>0</v>
      </c>
      <c r="AR641" s="43" t="s">
        <v>205</v>
      </c>
      <c r="AT641" s="43" t="s">
        <v>200</v>
      </c>
      <c r="AU641" s="43" t="s">
        <v>95</v>
      </c>
      <c r="AY641" s="11" t="s">
        <v>198</v>
      </c>
      <c r="BE641" s="44">
        <f>IF(N641="základní",J641,0)</f>
        <v>0</v>
      </c>
      <c r="BF641" s="44">
        <f>IF(N641="snížená",J641,0)</f>
        <v>0</v>
      </c>
      <c r="BG641" s="44">
        <f>IF(N641="zákl. přenesená",J641,0)</f>
        <v>0</v>
      </c>
      <c r="BH641" s="44">
        <f>IF(N641="sníž. přenesená",J641,0)</f>
        <v>0</v>
      </c>
      <c r="BI641" s="44">
        <f>IF(N641="nulová",J641,0)</f>
        <v>0</v>
      </c>
      <c r="BJ641" s="11" t="s">
        <v>93</v>
      </c>
      <c r="BK641" s="44">
        <f>ROUND(I641*H641,2)</f>
        <v>0</v>
      </c>
      <c r="BL641" s="11" t="s">
        <v>205</v>
      </c>
      <c r="BM641" s="43" t="s">
        <v>761</v>
      </c>
    </row>
    <row r="642" spans="2:65" s="7" customFormat="1">
      <c r="B642" s="45"/>
      <c r="D642" s="199" t="s">
        <v>207</v>
      </c>
      <c r="E642" s="46" t="s">
        <v>1</v>
      </c>
      <c r="F642" s="200" t="s">
        <v>762</v>
      </c>
      <c r="H642" s="46" t="s">
        <v>1</v>
      </c>
      <c r="L642" s="45"/>
      <c r="M642" s="47"/>
      <c r="T642" s="48"/>
      <c r="AT642" s="46" t="s">
        <v>207</v>
      </c>
      <c r="AU642" s="46" t="s">
        <v>95</v>
      </c>
      <c r="AV642" s="7" t="s">
        <v>93</v>
      </c>
      <c r="AW642" s="7" t="s">
        <v>39</v>
      </c>
      <c r="AX642" s="7" t="s">
        <v>86</v>
      </c>
      <c r="AY642" s="46" t="s">
        <v>198</v>
      </c>
    </row>
    <row r="643" spans="2:65" s="9" customFormat="1">
      <c r="B643" s="53"/>
      <c r="D643" s="199" t="s">
        <v>207</v>
      </c>
      <c r="E643" s="54" t="s">
        <v>1</v>
      </c>
      <c r="F643" s="203" t="s">
        <v>763</v>
      </c>
      <c r="H643" s="204">
        <v>2960.91</v>
      </c>
      <c r="L643" s="53"/>
      <c r="M643" s="55"/>
      <c r="T643" s="56"/>
      <c r="AT643" s="54" t="s">
        <v>207</v>
      </c>
      <c r="AU643" s="54" t="s">
        <v>95</v>
      </c>
      <c r="AV643" s="9" t="s">
        <v>95</v>
      </c>
      <c r="AW643" s="9" t="s">
        <v>39</v>
      </c>
      <c r="AX643" s="9" t="s">
        <v>86</v>
      </c>
      <c r="AY643" s="54" t="s">
        <v>198</v>
      </c>
    </row>
    <row r="644" spans="2:65" s="9" customFormat="1">
      <c r="B644" s="53"/>
      <c r="D644" s="199" t="s">
        <v>207</v>
      </c>
      <c r="E644" s="54" t="s">
        <v>1</v>
      </c>
      <c r="F644" s="203" t="s">
        <v>764</v>
      </c>
      <c r="H644" s="204">
        <v>211.25</v>
      </c>
      <c r="L644" s="53"/>
      <c r="M644" s="55"/>
      <c r="T644" s="56"/>
      <c r="AT644" s="54" t="s">
        <v>207</v>
      </c>
      <c r="AU644" s="54" t="s">
        <v>95</v>
      </c>
      <c r="AV644" s="9" t="s">
        <v>95</v>
      </c>
      <c r="AW644" s="9" t="s">
        <v>39</v>
      </c>
      <c r="AX644" s="9" t="s">
        <v>86</v>
      </c>
      <c r="AY644" s="54" t="s">
        <v>198</v>
      </c>
    </row>
    <row r="645" spans="2:65" s="9" customFormat="1">
      <c r="B645" s="53"/>
      <c r="D645" s="199" t="s">
        <v>207</v>
      </c>
      <c r="E645" s="54" t="s">
        <v>1</v>
      </c>
      <c r="F645" s="203" t="s">
        <v>765</v>
      </c>
      <c r="H645" s="204">
        <v>243.64</v>
      </c>
      <c r="L645" s="53"/>
      <c r="M645" s="55"/>
      <c r="T645" s="56"/>
      <c r="AT645" s="54" t="s">
        <v>207</v>
      </c>
      <c r="AU645" s="54" t="s">
        <v>95</v>
      </c>
      <c r="AV645" s="9" t="s">
        <v>95</v>
      </c>
      <c r="AW645" s="9" t="s">
        <v>39</v>
      </c>
      <c r="AX645" s="9" t="s">
        <v>86</v>
      </c>
      <c r="AY645" s="54" t="s">
        <v>198</v>
      </c>
    </row>
    <row r="646" spans="2:65" s="10" customFormat="1">
      <c r="B646" s="57"/>
      <c r="D646" s="199" t="s">
        <v>207</v>
      </c>
      <c r="E646" s="58" t="s">
        <v>1</v>
      </c>
      <c r="F646" s="205" t="s">
        <v>220</v>
      </c>
      <c r="H646" s="206">
        <v>3415.8</v>
      </c>
      <c r="L646" s="57"/>
      <c r="M646" s="59"/>
      <c r="T646" s="60"/>
      <c r="AT646" s="58" t="s">
        <v>207</v>
      </c>
      <c r="AU646" s="58" t="s">
        <v>95</v>
      </c>
      <c r="AV646" s="10" t="s">
        <v>205</v>
      </c>
      <c r="AW646" s="10" t="s">
        <v>39</v>
      </c>
      <c r="AX646" s="10" t="s">
        <v>93</v>
      </c>
      <c r="AY646" s="58" t="s">
        <v>198</v>
      </c>
    </row>
    <row r="647" spans="2:65" s="1" customFormat="1" ht="16.5" customHeight="1">
      <c r="B647" s="38"/>
      <c r="C647" s="195">
        <v>92</v>
      </c>
      <c r="D647" s="195" t="s">
        <v>200</v>
      </c>
      <c r="E647" s="196" t="s">
        <v>766</v>
      </c>
      <c r="F647" s="192" t="s">
        <v>767</v>
      </c>
      <c r="G647" s="197" t="s">
        <v>453</v>
      </c>
      <c r="H647" s="198">
        <v>1126.252</v>
      </c>
      <c r="I647" s="161"/>
      <c r="J647" s="191">
        <f>ROUND(I647*H647,2)</f>
        <v>0</v>
      </c>
      <c r="K647" s="192" t="s">
        <v>204</v>
      </c>
      <c r="L647" s="14"/>
      <c r="M647" s="39" t="s">
        <v>1</v>
      </c>
      <c r="N647" s="40" t="s">
        <v>51</v>
      </c>
      <c r="O647" s="41">
        <v>3.2000000000000001E-2</v>
      </c>
      <c r="P647" s="41">
        <f>O647*H647</f>
        <v>36.040064000000001</v>
      </c>
      <c r="Q647" s="41">
        <v>0</v>
      </c>
      <c r="R647" s="41">
        <f>Q647*H647</f>
        <v>0</v>
      </c>
      <c r="S647" s="41">
        <v>0</v>
      </c>
      <c r="T647" s="42">
        <f>S647*H647</f>
        <v>0</v>
      </c>
      <c r="AR647" s="43" t="s">
        <v>205</v>
      </c>
      <c r="AT647" s="43" t="s">
        <v>200</v>
      </c>
      <c r="AU647" s="43" t="s">
        <v>95</v>
      </c>
      <c r="AY647" s="11" t="s">
        <v>198</v>
      </c>
      <c r="BE647" s="44">
        <f>IF(N647="základní",J647,0)</f>
        <v>0</v>
      </c>
      <c r="BF647" s="44">
        <f>IF(N647="snížená",J647,0)</f>
        <v>0</v>
      </c>
      <c r="BG647" s="44">
        <f>IF(N647="zákl. přenesená",J647,0)</f>
        <v>0</v>
      </c>
      <c r="BH647" s="44">
        <f>IF(N647="sníž. přenesená",J647,0)</f>
        <v>0</v>
      </c>
      <c r="BI647" s="44">
        <f>IF(N647="nulová",J647,0)</f>
        <v>0</v>
      </c>
      <c r="BJ647" s="11" t="s">
        <v>93</v>
      </c>
      <c r="BK647" s="44">
        <f>ROUND(I647*H647,2)</f>
        <v>0</v>
      </c>
      <c r="BL647" s="11" t="s">
        <v>205</v>
      </c>
      <c r="BM647" s="43" t="s">
        <v>768</v>
      </c>
    </row>
    <row r="648" spans="2:65" s="9" customFormat="1">
      <c r="B648" s="53"/>
      <c r="D648" s="199" t="s">
        <v>207</v>
      </c>
      <c r="E648" s="54" t="s">
        <v>1</v>
      </c>
      <c r="F648" s="203" t="s">
        <v>154</v>
      </c>
      <c r="H648" s="204">
        <v>1116.3520000000001</v>
      </c>
      <c r="L648" s="53"/>
      <c r="M648" s="55"/>
      <c r="T648" s="56"/>
      <c r="AT648" s="54" t="s">
        <v>207</v>
      </c>
      <c r="AU648" s="54" t="s">
        <v>95</v>
      </c>
      <c r="AV648" s="9" t="s">
        <v>95</v>
      </c>
      <c r="AW648" s="9" t="s">
        <v>39</v>
      </c>
      <c r="AX648" s="9" t="s">
        <v>86</v>
      </c>
      <c r="AY648" s="54" t="s">
        <v>198</v>
      </c>
    </row>
    <row r="649" spans="2:65" s="9" customFormat="1">
      <c r="B649" s="53"/>
      <c r="D649" s="199" t="s">
        <v>207</v>
      </c>
      <c r="E649" s="54" t="s">
        <v>1</v>
      </c>
      <c r="F649" s="203" t="s">
        <v>160</v>
      </c>
      <c r="H649" s="204">
        <v>9.9</v>
      </c>
      <c r="L649" s="53"/>
      <c r="M649" s="55"/>
      <c r="T649" s="56"/>
      <c r="AT649" s="54" t="s">
        <v>207</v>
      </c>
      <c r="AU649" s="54" t="s">
        <v>95</v>
      </c>
      <c r="AV649" s="9" t="s">
        <v>95</v>
      </c>
      <c r="AW649" s="9" t="s">
        <v>39</v>
      </c>
      <c r="AX649" s="9" t="s">
        <v>86</v>
      </c>
      <c r="AY649" s="54" t="s">
        <v>198</v>
      </c>
    </row>
    <row r="650" spans="2:65" s="10" customFormat="1">
      <c r="B650" s="57"/>
      <c r="D650" s="199" t="s">
        <v>207</v>
      </c>
      <c r="E650" s="58" t="s">
        <v>1</v>
      </c>
      <c r="F650" s="205" t="s">
        <v>220</v>
      </c>
      <c r="H650" s="206">
        <v>1126.252</v>
      </c>
      <c r="L650" s="57"/>
      <c r="M650" s="59"/>
      <c r="T650" s="60"/>
      <c r="AT650" s="58" t="s">
        <v>207</v>
      </c>
      <c r="AU650" s="58" t="s">
        <v>95</v>
      </c>
      <c r="AV650" s="10" t="s">
        <v>205</v>
      </c>
      <c r="AW650" s="10" t="s">
        <v>39</v>
      </c>
      <c r="AX650" s="10" t="s">
        <v>93</v>
      </c>
      <c r="AY650" s="58" t="s">
        <v>198</v>
      </c>
    </row>
    <row r="651" spans="2:65" s="1" customFormat="1" ht="16.5" customHeight="1">
      <c r="B651" s="38"/>
      <c r="C651" s="195">
        <v>93</v>
      </c>
      <c r="D651" s="195" t="s">
        <v>200</v>
      </c>
      <c r="E651" s="196" t="s">
        <v>769</v>
      </c>
      <c r="F651" s="192" t="s">
        <v>770</v>
      </c>
      <c r="G651" s="197" t="s">
        <v>453</v>
      </c>
      <c r="H651" s="198">
        <v>5631.26</v>
      </c>
      <c r="I651" s="161"/>
      <c r="J651" s="191">
        <f>ROUND(I651*H651,2)</f>
        <v>0</v>
      </c>
      <c r="K651" s="192" t="s">
        <v>204</v>
      </c>
      <c r="L651" s="14"/>
      <c r="M651" s="39" t="s">
        <v>1</v>
      </c>
      <c r="N651" s="40" t="s">
        <v>51</v>
      </c>
      <c r="O651" s="41">
        <v>3.0000000000000001E-3</v>
      </c>
      <c r="P651" s="41">
        <f>O651*H651</f>
        <v>16.89378</v>
      </c>
      <c r="Q651" s="41">
        <v>0</v>
      </c>
      <c r="R651" s="41">
        <f>Q651*H651</f>
        <v>0</v>
      </c>
      <c r="S651" s="41">
        <v>0</v>
      </c>
      <c r="T651" s="42">
        <f>S651*H651</f>
        <v>0</v>
      </c>
      <c r="AR651" s="43" t="s">
        <v>205</v>
      </c>
      <c r="AT651" s="43" t="s">
        <v>200</v>
      </c>
      <c r="AU651" s="43" t="s">
        <v>95</v>
      </c>
      <c r="AY651" s="11" t="s">
        <v>198</v>
      </c>
      <c r="BE651" s="44">
        <f>IF(N651="základní",J651,0)</f>
        <v>0</v>
      </c>
      <c r="BF651" s="44">
        <f>IF(N651="snížená",J651,0)</f>
        <v>0</v>
      </c>
      <c r="BG651" s="44">
        <f>IF(N651="zákl. přenesená",J651,0)</f>
        <v>0</v>
      </c>
      <c r="BH651" s="44">
        <f>IF(N651="sníž. přenesená",J651,0)</f>
        <v>0</v>
      </c>
      <c r="BI651" s="44">
        <f>IF(N651="nulová",J651,0)</f>
        <v>0</v>
      </c>
      <c r="BJ651" s="11" t="s">
        <v>93</v>
      </c>
      <c r="BK651" s="44">
        <f>ROUND(I651*H651,2)</f>
        <v>0</v>
      </c>
      <c r="BL651" s="11" t="s">
        <v>205</v>
      </c>
      <c r="BM651" s="43" t="s">
        <v>771</v>
      </c>
    </row>
    <row r="652" spans="2:65" s="7" customFormat="1">
      <c r="B652" s="45"/>
      <c r="D652" s="199" t="s">
        <v>207</v>
      </c>
      <c r="E652" s="46" t="s">
        <v>1</v>
      </c>
      <c r="F652" s="200" t="s">
        <v>772</v>
      </c>
      <c r="H652" s="46" t="s">
        <v>1</v>
      </c>
      <c r="L652" s="45"/>
      <c r="M652" s="47"/>
      <c r="T652" s="48"/>
      <c r="AT652" s="46" t="s">
        <v>207</v>
      </c>
      <c r="AU652" s="46" t="s">
        <v>95</v>
      </c>
      <c r="AV652" s="7" t="s">
        <v>93</v>
      </c>
      <c r="AW652" s="7" t="s">
        <v>39</v>
      </c>
      <c r="AX652" s="7" t="s">
        <v>86</v>
      </c>
      <c r="AY652" s="46" t="s">
        <v>198</v>
      </c>
    </row>
    <row r="653" spans="2:65" s="9" customFormat="1">
      <c r="B653" s="53"/>
      <c r="D653" s="199" t="s">
        <v>207</v>
      </c>
      <c r="E653" s="54" t="s">
        <v>1</v>
      </c>
      <c r="F653" s="203" t="s">
        <v>773</v>
      </c>
      <c r="H653" s="204">
        <v>5581.76</v>
      </c>
      <c r="L653" s="53"/>
      <c r="M653" s="55"/>
      <c r="T653" s="56"/>
      <c r="AT653" s="54" t="s">
        <v>207</v>
      </c>
      <c r="AU653" s="54" t="s">
        <v>95</v>
      </c>
      <c r="AV653" s="9" t="s">
        <v>95</v>
      </c>
      <c r="AW653" s="9" t="s">
        <v>39</v>
      </c>
      <c r="AX653" s="9" t="s">
        <v>86</v>
      </c>
      <c r="AY653" s="54" t="s">
        <v>198</v>
      </c>
    </row>
    <row r="654" spans="2:65" s="9" customFormat="1">
      <c r="B654" s="53"/>
      <c r="D654" s="199" t="s">
        <v>207</v>
      </c>
      <c r="E654" s="54" t="s">
        <v>1</v>
      </c>
      <c r="F654" s="203" t="s">
        <v>774</v>
      </c>
      <c r="H654" s="204">
        <v>49.5</v>
      </c>
      <c r="L654" s="53"/>
      <c r="M654" s="55"/>
      <c r="T654" s="56"/>
      <c r="AT654" s="54" t="s">
        <v>207</v>
      </c>
      <c r="AU654" s="54" t="s">
        <v>95</v>
      </c>
      <c r="AV654" s="9" t="s">
        <v>95</v>
      </c>
      <c r="AW654" s="9" t="s">
        <v>39</v>
      </c>
      <c r="AX654" s="9" t="s">
        <v>86</v>
      </c>
      <c r="AY654" s="54" t="s">
        <v>198</v>
      </c>
    </row>
    <row r="655" spans="2:65" s="10" customFormat="1">
      <c r="B655" s="57"/>
      <c r="D655" s="199" t="s">
        <v>207</v>
      </c>
      <c r="E655" s="58" t="s">
        <v>1</v>
      </c>
      <c r="F655" s="205" t="s">
        <v>220</v>
      </c>
      <c r="H655" s="206">
        <v>5631.26</v>
      </c>
      <c r="L655" s="57"/>
      <c r="M655" s="59"/>
      <c r="T655" s="60"/>
      <c r="AT655" s="58" t="s">
        <v>207</v>
      </c>
      <c r="AU655" s="58" t="s">
        <v>95</v>
      </c>
      <c r="AV655" s="10" t="s">
        <v>205</v>
      </c>
      <c r="AW655" s="10" t="s">
        <v>39</v>
      </c>
      <c r="AX655" s="10" t="s">
        <v>93</v>
      </c>
      <c r="AY655" s="58" t="s">
        <v>198</v>
      </c>
    </row>
    <row r="656" spans="2:65" s="1" customFormat="1" ht="16.5" customHeight="1">
      <c r="B656" s="38"/>
      <c r="C656" s="195">
        <v>94</v>
      </c>
      <c r="D656" s="195" t="s">
        <v>200</v>
      </c>
      <c r="E656" s="196" t="s">
        <v>775</v>
      </c>
      <c r="F656" s="192" t="s">
        <v>776</v>
      </c>
      <c r="G656" s="197" t="s">
        <v>453</v>
      </c>
      <c r="H656" s="198">
        <v>773.75800000000004</v>
      </c>
      <c r="I656" s="161"/>
      <c r="J656" s="191">
        <f>ROUND(I656*H656,2)</f>
        <v>0</v>
      </c>
      <c r="K656" s="192" t="s">
        <v>343</v>
      </c>
      <c r="L656" s="14"/>
      <c r="M656" s="39" t="s">
        <v>1</v>
      </c>
      <c r="N656" s="40" t="s">
        <v>51</v>
      </c>
      <c r="O656" s="41">
        <v>0.18099999999999999</v>
      </c>
      <c r="P656" s="41">
        <f>O656*H656</f>
        <v>140.05019799999999</v>
      </c>
      <c r="Q656" s="41">
        <v>0</v>
      </c>
      <c r="R656" s="41">
        <f>Q656*H656</f>
        <v>0</v>
      </c>
      <c r="S656" s="41">
        <v>0</v>
      </c>
      <c r="T656" s="42">
        <f>S656*H656</f>
        <v>0</v>
      </c>
      <c r="AR656" s="43" t="s">
        <v>205</v>
      </c>
      <c r="AT656" s="43" t="s">
        <v>200</v>
      </c>
      <c r="AU656" s="43" t="s">
        <v>95</v>
      </c>
      <c r="AY656" s="11" t="s">
        <v>198</v>
      </c>
      <c r="BE656" s="44">
        <f>IF(N656="základní",J656,0)</f>
        <v>0</v>
      </c>
      <c r="BF656" s="44">
        <f>IF(N656="snížená",J656,0)</f>
        <v>0</v>
      </c>
      <c r="BG656" s="44">
        <f>IF(N656="zákl. přenesená",J656,0)</f>
        <v>0</v>
      </c>
      <c r="BH656" s="44">
        <f>IF(N656="sníž. přenesená",J656,0)</f>
        <v>0</v>
      </c>
      <c r="BI656" s="44">
        <f>IF(N656="nulová",J656,0)</f>
        <v>0</v>
      </c>
      <c r="BJ656" s="11" t="s">
        <v>93</v>
      </c>
      <c r="BK656" s="44">
        <f>ROUND(I656*H656,2)</f>
        <v>0</v>
      </c>
      <c r="BL656" s="11" t="s">
        <v>205</v>
      </c>
      <c r="BM656" s="43" t="s">
        <v>777</v>
      </c>
    </row>
    <row r="657" spans="2:65" s="9" customFormat="1">
      <c r="B657" s="53"/>
      <c r="D657" s="199" t="s">
        <v>207</v>
      </c>
      <c r="E657" s="54" t="s">
        <v>1</v>
      </c>
      <c r="F657" s="203" t="s">
        <v>154</v>
      </c>
      <c r="H657" s="204">
        <v>1116.3510000000001</v>
      </c>
      <c r="L657" s="53"/>
      <c r="M657" s="55"/>
      <c r="T657" s="56"/>
      <c r="AT657" s="54" t="s">
        <v>207</v>
      </c>
      <c r="AU657" s="54" t="s">
        <v>95</v>
      </c>
      <c r="AV657" s="9" t="s">
        <v>95</v>
      </c>
      <c r="AW657" s="9" t="s">
        <v>39</v>
      </c>
      <c r="AX657" s="9" t="s">
        <v>86</v>
      </c>
      <c r="AY657" s="54" t="s">
        <v>198</v>
      </c>
    </row>
    <row r="658" spans="2:65" s="7" customFormat="1">
      <c r="B658" s="45"/>
      <c r="D658" s="199" t="s">
        <v>207</v>
      </c>
      <c r="E658" s="46" t="s">
        <v>1</v>
      </c>
      <c r="F658" s="200" t="s">
        <v>778</v>
      </c>
      <c r="H658" s="46" t="s">
        <v>1</v>
      </c>
      <c r="L658" s="45"/>
      <c r="M658" s="47"/>
      <c r="T658" s="48"/>
      <c r="AT658" s="46" t="s">
        <v>207</v>
      </c>
      <c r="AU658" s="46" t="s">
        <v>95</v>
      </c>
      <c r="AV658" s="7" t="s">
        <v>93</v>
      </c>
      <c r="AW658" s="7" t="s">
        <v>39</v>
      </c>
      <c r="AX658" s="7" t="s">
        <v>86</v>
      </c>
      <c r="AY658" s="46" t="s">
        <v>198</v>
      </c>
    </row>
    <row r="659" spans="2:65" s="7" customFormat="1">
      <c r="B659" s="45"/>
      <c r="D659" s="199" t="s">
        <v>207</v>
      </c>
      <c r="E659" s="46" t="s">
        <v>1</v>
      </c>
      <c r="F659" s="200" t="s">
        <v>779</v>
      </c>
      <c r="H659" s="46" t="s">
        <v>1</v>
      </c>
      <c r="L659" s="45"/>
      <c r="M659" s="47"/>
      <c r="T659" s="48"/>
      <c r="AT659" s="46" t="s">
        <v>207</v>
      </c>
      <c r="AU659" s="46" t="s">
        <v>95</v>
      </c>
      <c r="AV659" s="7" t="s">
        <v>93</v>
      </c>
      <c r="AW659" s="7" t="s">
        <v>39</v>
      </c>
      <c r="AX659" s="7" t="s">
        <v>86</v>
      </c>
      <c r="AY659" s="46" t="s">
        <v>198</v>
      </c>
    </row>
    <row r="660" spans="2:65" s="9" customFormat="1">
      <c r="B660" s="53"/>
      <c r="D660" s="199" t="s">
        <v>207</v>
      </c>
      <c r="E660" s="54" t="s">
        <v>1</v>
      </c>
      <c r="F660" s="203" t="s">
        <v>780</v>
      </c>
      <c r="H660" s="204">
        <v>-342.59300000000002</v>
      </c>
      <c r="L660" s="53"/>
      <c r="M660" s="55"/>
      <c r="T660" s="56"/>
      <c r="AT660" s="54" t="s">
        <v>207</v>
      </c>
      <c r="AU660" s="54" t="s">
        <v>95</v>
      </c>
      <c r="AV660" s="9" t="s">
        <v>95</v>
      </c>
      <c r="AW660" s="9" t="s">
        <v>39</v>
      </c>
      <c r="AX660" s="9" t="s">
        <v>86</v>
      </c>
      <c r="AY660" s="54" t="s">
        <v>198</v>
      </c>
    </row>
    <row r="661" spans="2:65" s="10" customFormat="1">
      <c r="B661" s="57"/>
      <c r="D661" s="199" t="s">
        <v>207</v>
      </c>
      <c r="E661" s="58" t="s">
        <v>1</v>
      </c>
      <c r="F661" s="205" t="s">
        <v>220</v>
      </c>
      <c r="H661" s="206">
        <v>773.75800000000004</v>
      </c>
      <c r="L661" s="57"/>
      <c r="M661" s="59"/>
      <c r="T661" s="60"/>
      <c r="AT661" s="58" t="s">
        <v>207</v>
      </c>
      <c r="AU661" s="58" t="s">
        <v>95</v>
      </c>
      <c r="AV661" s="10" t="s">
        <v>205</v>
      </c>
      <c r="AW661" s="10" t="s">
        <v>39</v>
      </c>
      <c r="AX661" s="10" t="s">
        <v>93</v>
      </c>
      <c r="AY661" s="58" t="s">
        <v>198</v>
      </c>
    </row>
    <row r="662" spans="2:65" s="1" customFormat="1" ht="24.2" customHeight="1">
      <c r="B662" s="38"/>
      <c r="C662" s="195">
        <v>95</v>
      </c>
      <c r="D662" s="195" t="s">
        <v>200</v>
      </c>
      <c r="E662" s="196" t="s">
        <v>781</v>
      </c>
      <c r="F662" s="192" t="s">
        <v>782</v>
      </c>
      <c r="G662" s="197" t="s">
        <v>453</v>
      </c>
      <c r="H662" s="198">
        <v>1158.6020000000001</v>
      </c>
      <c r="I662" s="161"/>
      <c r="J662" s="191">
        <f>ROUND(I662*H662,2)</f>
        <v>0</v>
      </c>
      <c r="K662" s="192" t="s">
        <v>343</v>
      </c>
      <c r="L662" s="14"/>
      <c r="M662" s="39" t="s">
        <v>1</v>
      </c>
      <c r="N662" s="40" t="s">
        <v>51</v>
      </c>
      <c r="O662" s="41">
        <v>0</v>
      </c>
      <c r="P662" s="41">
        <f>O662*H662</f>
        <v>0</v>
      </c>
      <c r="Q662" s="41">
        <v>0</v>
      </c>
      <c r="R662" s="41">
        <f>Q662*H662</f>
        <v>0</v>
      </c>
      <c r="S662" s="41">
        <v>0</v>
      </c>
      <c r="T662" s="42">
        <f>S662*H662</f>
        <v>0</v>
      </c>
      <c r="AR662" s="43" t="s">
        <v>205</v>
      </c>
      <c r="AT662" s="43" t="s">
        <v>200</v>
      </c>
      <c r="AU662" s="43" t="s">
        <v>95</v>
      </c>
      <c r="AY662" s="11" t="s">
        <v>198</v>
      </c>
      <c r="BE662" s="44">
        <f>IF(N662="základní",J662,0)</f>
        <v>0</v>
      </c>
      <c r="BF662" s="44">
        <f>IF(N662="snížená",J662,0)</f>
        <v>0</v>
      </c>
      <c r="BG662" s="44">
        <f>IF(N662="zákl. přenesená",J662,0)</f>
        <v>0</v>
      </c>
      <c r="BH662" s="44">
        <f>IF(N662="sníž. přenesená",J662,0)</f>
        <v>0</v>
      </c>
      <c r="BI662" s="44">
        <f>IF(N662="nulová",J662,0)</f>
        <v>0</v>
      </c>
      <c r="BJ662" s="11" t="s">
        <v>93</v>
      </c>
      <c r="BK662" s="44">
        <f>ROUND(I662*H662,2)</f>
        <v>0</v>
      </c>
      <c r="BL662" s="11" t="s">
        <v>205</v>
      </c>
      <c r="BM662" s="43" t="s">
        <v>783</v>
      </c>
    </row>
    <row r="663" spans="2:65" s="7" customFormat="1">
      <c r="B663" s="45"/>
      <c r="D663" s="199" t="s">
        <v>207</v>
      </c>
      <c r="E663" s="46" t="s">
        <v>1</v>
      </c>
      <c r="F663" s="200" t="s">
        <v>784</v>
      </c>
      <c r="H663" s="46" t="s">
        <v>1</v>
      </c>
      <c r="L663" s="45"/>
      <c r="M663" s="47"/>
      <c r="T663" s="48"/>
      <c r="AT663" s="46" t="s">
        <v>207</v>
      </c>
      <c r="AU663" s="46" t="s">
        <v>95</v>
      </c>
      <c r="AV663" s="7" t="s">
        <v>93</v>
      </c>
      <c r="AW663" s="7" t="s">
        <v>39</v>
      </c>
      <c r="AX663" s="7" t="s">
        <v>86</v>
      </c>
      <c r="AY663" s="46" t="s">
        <v>198</v>
      </c>
    </row>
    <row r="664" spans="2:65" s="9" customFormat="1">
      <c r="B664" s="53"/>
      <c r="D664" s="199" t="s">
        <v>207</v>
      </c>
      <c r="E664" s="54" t="s">
        <v>1</v>
      </c>
      <c r="F664" s="203" t="s">
        <v>785</v>
      </c>
      <c r="H664" s="204">
        <v>403.37</v>
      </c>
      <c r="L664" s="53"/>
      <c r="M664" s="55"/>
      <c r="T664" s="56"/>
      <c r="AT664" s="54" t="s">
        <v>207</v>
      </c>
      <c r="AU664" s="54" t="s">
        <v>95</v>
      </c>
      <c r="AV664" s="9" t="s">
        <v>95</v>
      </c>
      <c r="AW664" s="9" t="s">
        <v>39</v>
      </c>
      <c r="AX664" s="9" t="s">
        <v>86</v>
      </c>
      <c r="AY664" s="54" t="s">
        <v>198</v>
      </c>
    </row>
    <row r="665" spans="2:65" s="9" customFormat="1">
      <c r="B665" s="53"/>
      <c r="D665" s="199" t="s">
        <v>207</v>
      </c>
      <c r="E665" s="54" t="s">
        <v>1</v>
      </c>
      <c r="F665" s="203" t="s">
        <v>786</v>
      </c>
      <c r="H665" s="204">
        <v>10.164</v>
      </c>
      <c r="L665" s="53"/>
      <c r="M665" s="55"/>
      <c r="T665" s="56"/>
      <c r="AT665" s="54" t="s">
        <v>207</v>
      </c>
      <c r="AU665" s="54" t="s">
        <v>95</v>
      </c>
      <c r="AV665" s="9" t="s">
        <v>95</v>
      </c>
      <c r="AW665" s="9" t="s">
        <v>39</v>
      </c>
      <c r="AX665" s="9" t="s">
        <v>86</v>
      </c>
      <c r="AY665" s="54" t="s">
        <v>198</v>
      </c>
    </row>
    <row r="666" spans="2:65" s="9" customFormat="1">
      <c r="B666" s="53"/>
      <c r="D666" s="199" t="s">
        <v>207</v>
      </c>
      <c r="E666" s="54" t="s">
        <v>1</v>
      </c>
      <c r="F666" s="203" t="s">
        <v>787</v>
      </c>
      <c r="H666" s="204">
        <v>0.48799999999999999</v>
      </c>
      <c r="L666" s="53"/>
      <c r="M666" s="55"/>
      <c r="T666" s="56"/>
      <c r="AT666" s="54" t="s">
        <v>207</v>
      </c>
      <c r="AU666" s="54" t="s">
        <v>95</v>
      </c>
      <c r="AV666" s="9" t="s">
        <v>95</v>
      </c>
      <c r="AW666" s="9" t="s">
        <v>39</v>
      </c>
      <c r="AX666" s="9" t="s">
        <v>86</v>
      </c>
      <c r="AY666" s="54" t="s">
        <v>198</v>
      </c>
    </row>
    <row r="667" spans="2:65" s="9" customFormat="1">
      <c r="B667" s="53"/>
      <c r="D667" s="199" t="s">
        <v>207</v>
      </c>
      <c r="E667" s="54" t="s">
        <v>1</v>
      </c>
      <c r="F667" s="203" t="s">
        <v>1130</v>
      </c>
      <c r="H667" s="204">
        <v>702.33</v>
      </c>
      <c r="L667" s="53"/>
      <c r="M667" s="55"/>
      <c r="T667" s="56"/>
      <c r="AT667" s="54" t="s">
        <v>207</v>
      </c>
      <c r="AU667" s="54" t="s">
        <v>95</v>
      </c>
      <c r="AV667" s="9" t="s">
        <v>95</v>
      </c>
      <c r="AW667" s="9" t="s">
        <v>39</v>
      </c>
      <c r="AX667" s="9" t="s">
        <v>86</v>
      </c>
      <c r="AY667" s="54" t="s">
        <v>198</v>
      </c>
    </row>
    <row r="668" spans="2:65" s="8" customFormat="1">
      <c r="B668" s="49"/>
      <c r="D668" s="199" t="s">
        <v>207</v>
      </c>
      <c r="E668" s="50" t="s">
        <v>154</v>
      </c>
      <c r="F668" s="201" t="s">
        <v>252</v>
      </c>
      <c r="H668" s="202">
        <v>1116.3520000000001</v>
      </c>
      <c r="L668" s="49"/>
      <c r="M668" s="51"/>
      <c r="T668" s="52"/>
      <c r="AT668" s="50" t="s">
        <v>207</v>
      </c>
      <c r="AU668" s="50" t="s">
        <v>95</v>
      </c>
      <c r="AV668" s="8" t="s">
        <v>217</v>
      </c>
      <c r="AW668" s="8" t="s">
        <v>39</v>
      </c>
      <c r="AX668" s="8" t="s">
        <v>86</v>
      </c>
      <c r="AY668" s="50" t="s">
        <v>198</v>
      </c>
    </row>
    <row r="669" spans="2:65" s="7" customFormat="1">
      <c r="B669" s="45"/>
      <c r="D669" s="199" t="s">
        <v>207</v>
      </c>
      <c r="E669" s="46" t="s">
        <v>1</v>
      </c>
      <c r="F669" s="200" t="s">
        <v>788</v>
      </c>
      <c r="H669" s="46" t="s">
        <v>1</v>
      </c>
      <c r="L669" s="45"/>
      <c r="M669" s="47"/>
      <c r="T669" s="48"/>
      <c r="AT669" s="46" t="s">
        <v>207</v>
      </c>
      <c r="AU669" s="46" t="s">
        <v>95</v>
      </c>
      <c r="AV669" s="7" t="s">
        <v>93</v>
      </c>
      <c r="AW669" s="7" t="s">
        <v>39</v>
      </c>
      <c r="AX669" s="7" t="s">
        <v>86</v>
      </c>
      <c r="AY669" s="46" t="s">
        <v>198</v>
      </c>
    </row>
    <row r="670" spans="2:65" s="9" customFormat="1">
      <c r="B670" s="53"/>
      <c r="D670" s="199" t="s">
        <v>207</v>
      </c>
      <c r="E670" s="54" t="s">
        <v>1</v>
      </c>
      <c r="F670" s="203" t="s">
        <v>789</v>
      </c>
      <c r="H670" s="204">
        <v>42.25</v>
      </c>
      <c r="L670" s="53"/>
      <c r="M670" s="55"/>
      <c r="T670" s="56"/>
      <c r="AT670" s="54" t="s">
        <v>207</v>
      </c>
      <c r="AU670" s="54" t="s">
        <v>95</v>
      </c>
      <c r="AV670" s="9" t="s">
        <v>95</v>
      </c>
      <c r="AW670" s="9" t="s">
        <v>39</v>
      </c>
      <c r="AX670" s="9" t="s">
        <v>86</v>
      </c>
      <c r="AY670" s="54" t="s">
        <v>198</v>
      </c>
    </row>
    <row r="671" spans="2:65" s="8" customFormat="1">
      <c r="B671" s="49"/>
      <c r="D671" s="199" t="s">
        <v>207</v>
      </c>
      <c r="E671" s="50" t="s">
        <v>156</v>
      </c>
      <c r="F671" s="201" t="s">
        <v>252</v>
      </c>
      <c r="H671" s="202">
        <v>42.25</v>
      </c>
      <c r="L671" s="49"/>
      <c r="M671" s="51"/>
      <c r="T671" s="52"/>
      <c r="AT671" s="50" t="s">
        <v>207</v>
      </c>
      <c r="AU671" s="50" t="s">
        <v>95</v>
      </c>
      <c r="AV671" s="8" t="s">
        <v>217</v>
      </c>
      <c r="AW671" s="8" t="s">
        <v>39</v>
      </c>
      <c r="AX671" s="8" t="s">
        <v>86</v>
      </c>
      <c r="AY671" s="50" t="s">
        <v>198</v>
      </c>
    </row>
    <row r="672" spans="2:65" s="10" customFormat="1">
      <c r="B672" s="57"/>
      <c r="D672" s="199" t="s">
        <v>207</v>
      </c>
      <c r="E672" s="58" t="s">
        <v>1</v>
      </c>
      <c r="F672" s="205" t="s">
        <v>220</v>
      </c>
      <c r="H672" s="206">
        <v>1158.6020000000001</v>
      </c>
      <c r="L672" s="57"/>
      <c r="M672" s="59"/>
      <c r="T672" s="60"/>
      <c r="AT672" s="58" t="s">
        <v>207</v>
      </c>
      <c r="AU672" s="58" t="s">
        <v>95</v>
      </c>
      <c r="AV672" s="10" t="s">
        <v>205</v>
      </c>
      <c r="AW672" s="10" t="s">
        <v>39</v>
      </c>
      <c r="AX672" s="10" t="s">
        <v>93</v>
      </c>
      <c r="AY672" s="58" t="s">
        <v>198</v>
      </c>
    </row>
    <row r="673" spans="2:65" s="1" customFormat="1" ht="24.2" customHeight="1">
      <c r="B673" s="38"/>
      <c r="C673" s="195">
        <v>96</v>
      </c>
      <c r="D673" s="195" t="s">
        <v>200</v>
      </c>
      <c r="E673" s="196" t="s">
        <v>790</v>
      </c>
      <c r="F673" s="192" t="s">
        <v>791</v>
      </c>
      <c r="G673" s="197" t="s">
        <v>453</v>
      </c>
      <c r="H673" s="198">
        <v>9.9</v>
      </c>
      <c r="I673" s="161"/>
      <c r="J673" s="191">
        <f>ROUND(I673*H673,2)</f>
        <v>0</v>
      </c>
      <c r="K673" s="192" t="s">
        <v>343</v>
      </c>
      <c r="L673" s="14"/>
      <c r="M673" s="39" t="s">
        <v>1</v>
      </c>
      <c r="N673" s="40" t="s">
        <v>51</v>
      </c>
      <c r="O673" s="41">
        <v>0</v>
      </c>
      <c r="P673" s="41">
        <f>O673*H673</f>
        <v>0</v>
      </c>
      <c r="Q673" s="41">
        <v>0</v>
      </c>
      <c r="R673" s="41">
        <f>Q673*H673</f>
        <v>0</v>
      </c>
      <c r="S673" s="41">
        <v>0</v>
      </c>
      <c r="T673" s="42">
        <f>S673*H673</f>
        <v>0</v>
      </c>
      <c r="AR673" s="43" t="s">
        <v>205</v>
      </c>
      <c r="AT673" s="43" t="s">
        <v>200</v>
      </c>
      <c r="AU673" s="43" t="s">
        <v>95</v>
      </c>
      <c r="AY673" s="11" t="s">
        <v>198</v>
      </c>
      <c r="BE673" s="44">
        <f>IF(N673="základní",J673,0)</f>
        <v>0</v>
      </c>
      <c r="BF673" s="44">
        <f>IF(N673="snížená",J673,0)</f>
        <v>0</v>
      </c>
      <c r="BG673" s="44">
        <f>IF(N673="zákl. přenesená",J673,0)</f>
        <v>0</v>
      </c>
      <c r="BH673" s="44">
        <f>IF(N673="sníž. přenesená",J673,0)</f>
        <v>0</v>
      </c>
      <c r="BI673" s="44">
        <f>IF(N673="nulová",J673,0)</f>
        <v>0</v>
      </c>
      <c r="BJ673" s="11" t="s">
        <v>93</v>
      </c>
      <c r="BK673" s="44">
        <f>ROUND(I673*H673,2)</f>
        <v>0</v>
      </c>
      <c r="BL673" s="11" t="s">
        <v>205</v>
      </c>
      <c r="BM673" s="43" t="s">
        <v>792</v>
      </c>
    </row>
    <row r="674" spans="2:65" s="7" customFormat="1">
      <c r="B674" s="45"/>
      <c r="D674" s="199" t="s">
        <v>207</v>
      </c>
      <c r="E674" s="46" t="s">
        <v>1</v>
      </c>
      <c r="F674" s="200" t="s">
        <v>793</v>
      </c>
      <c r="H674" s="46" t="s">
        <v>1</v>
      </c>
      <c r="L674" s="45"/>
      <c r="M674" s="47"/>
      <c r="T674" s="48"/>
      <c r="AT674" s="46" t="s">
        <v>207</v>
      </c>
      <c r="AU674" s="46" t="s">
        <v>95</v>
      </c>
      <c r="AV674" s="7" t="s">
        <v>93</v>
      </c>
      <c r="AW674" s="7" t="s">
        <v>39</v>
      </c>
      <c r="AX674" s="7" t="s">
        <v>86</v>
      </c>
      <c r="AY674" s="46" t="s">
        <v>198</v>
      </c>
    </row>
    <row r="675" spans="2:65" s="9" customFormat="1">
      <c r="B675" s="53"/>
      <c r="D675" s="199" t="s">
        <v>207</v>
      </c>
      <c r="E675" s="54" t="s">
        <v>1</v>
      </c>
      <c r="F675" s="203" t="s">
        <v>1131</v>
      </c>
      <c r="H675" s="204">
        <v>9.9</v>
      </c>
      <c r="L675" s="53"/>
      <c r="M675" s="55"/>
      <c r="T675" s="56"/>
      <c r="AT675" s="54" t="s">
        <v>207</v>
      </c>
      <c r="AU675" s="54" t="s">
        <v>95</v>
      </c>
      <c r="AV675" s="9" t="s">
        <v>95</v>
      </c>
      <c r="AW675" s="9" t="s">
        <v>39</v>
      </c>
      <c r="AX675" s="9" t="s">
        <v>86</v>
      </c>
      <c r="AY675" s="54" t="s">
        <v>198</v>
      </c>
    </row>
    <row r="676" spans="2:65" s="8" customFormat="1">
      <c r="B676" s="49"/>
      <c r="D676" s="199" t="s">
        <v>207</v>
      </c>
      <c r="E676" s="50" t="s">
        <v>160</v>
      </c>
      <c r="F676" s="201" t="s">
        <v>252</v>
      </c>
      <c r="H676" s="202">
        <v>9.9</v>
      </c>
      <c r="L676" s="49"/>
      <c r="M676" s="51"/>
      <c r="T676" s="52"/>
      <c r="AT676" s="50" t="s">
        <v>207</v>
      </c>
      <c r="AU676" s="50" t="s">
        <v>95</v>
      </c>
      <c r="AV676" s="8" t="s">
        <v>217</v>
      </c>
      <c r="AW676" s="8" t="s">
        <v>39</v>
      </c>
      <c r="AX676" s="8" t="s">
        <v>93</v>
      </c>
      <c r="AY676" s="50" t="s">
        <v>198</v>
      </c>
    </row>
    <row r="677" spans="2:65" s="1" customFormat="1" ht="24.2" customHeight="1">
      <c r="B677" s="38"/>
      <c r="C677" s="195">
        <v>97</v>
      </c>
      <c r="D677" s="195" t="s">
        <v>200</v>
      </c>
      <c r="E677" s="196" t="s">
        <v>794</v>
      </c>
      <c r="F677" s="192" t="s">
        <v>795</v>
      </c>
      <c r="G677" s="197" t="s">
        <v>453</v>
      </c>
      <c r="H677" s="198">
        <v>592.18200000000002</v>
      </c>
      <c r="I677" s="161"/>
      <c r="J677" s="191">
        <f>ROUND(I677*H677,2)</f>
        <v>0</v>
      </c>
      <c r="K677" s="192" t="s">
        <v>343</v>
      </c>
      <c r="L677" s="14"/>
      <c r="M677" s="39" t="s">
        <v>1</v>
      </c>
      <c r="N677" s="40" t="s">
        <v>51</v>
      </c>
      <c r="O677" s="41">
        <v>0</v>
      </c>
      <c r="P677" s="41">
        <f>O677*H677</f>
        <v>0</v>
      </c>
      <c r="Q677" s="41">
        <v>0</v>
      </c>
      <c r="R677" s="41">
        <f>Q677*H677</f>
        <v>0</v>
      </c>
      <c r="S677" s="41">
        <v>0</v>
      </c>
      <c r="T677" s="42">
        <f>S677*H677</f>
        <v>0</v>
      </c>
      <c r="AR677" s="43" t="s">
        <v>205</v>
      </c>
      <c r="AT677" s="43" t="s">
        <v>200</v>
      </c>
      <c r="AU677" s="43" t="s">
        <v>95</v>
      </c>
      <c r="AY677" s="11" t="s">
        <v>198</v>
      </c>
      <c r="BE677" s="44">
        <f>IF(N677="základní",J677,0)</f>
        <v>0</v>
      </c>
      <c r="BF677" s="44">
        <f>IF(N677="snížená",J677,0)</f>
        <v>0</v>
      </c>
      <c r="BG677" s="44">
        <f>IF(N677="zákl. přenesená",J677,0)</f>
        <v>0</v>
      </c>
      <c r="BH677" s="44">
        <f>IF(N677="sníž. přenesená",J677,0)</f>
        <v>0</v>
      </c>
      <c r="BI677" s="44">
        <f>IF(N677="nulová",J677,0)</f>
        <v>0</v>
      </c>
      <c r="BJ677" s="11" t="s">
        <v>93</v>
      </c>
      <c r="BK677" s="44">
        <f>ROUND(I677*H677,2)</f>
        <v>0</v>
      </c>
      <c r="BL677" s="11" t="s">
        <v>205</v>
      </c>
      <c r="BM677" s="43" t="s">
        <v>796</v>
      </c>
    </row>
    <row r="678" spans="2:65" s="9" customFormat="1">
      <c r="B678" s="53"/>
      <c r="D678" s="199" t="s">
        <v>207</v>
      </c>
      <c r="E678" s="54" t="s">
        <v>1</v>
      </c>
      <c r="F678" s="203" t="s">
        <v>797</v>
      </c>
      <c r="H678" s="204">
        <v>1813.808</v>
      </c>
      <c r="L678" s="53"/>
      <c r="M678" s="55"/>
      <c r="T678" s="56"/>
      <c r="AT678" s="54" t="s">
        <v>207</v>
      </c>
      <c r="AU678" s="54" t="s">
        <v>95</v>
      </c>
      <c r="AV678" s="9" t="s">
        <v>95</v>
      </c>
      <c r="AW678" s="9" t="s">
        <v>39</v>
      </c>
      <c r="AX678" s="9" t="s">
        <v>86</v>
      </c>
      <c r="AY678" s="54" t="s">
        <v>198</v>
      </c>
    </row>
    <row r="679" spans="2:65" s="8" customFormat="1">
      <c r="B679" s="49"/>
      <c r="D679" s="199" t="s">
        <v>207</v>
      </c>
      <c r="E679" s="50" t="s">
        <v>1</v>
      </c>
      <c r="F679" s="201" t="s">
        <v>252</v>
      </c>
      <c r="H679" s="202">
        <v>1813.808</v>
      </c>
      <c r="L679" s="49"/>
      <c r="M679" s="51"/>
      <c r="T679" s="52"/>
      <c r="AT679" s="50" t="s">
        <v>207</v>
      </c>
      <c r="AU679" s="50" t="s">
        <v>95</v>
      </c>
      <c r="AV679" s="8" t="s">
        <v>217</v>
      </c>
      <c r="AW679" s="8" t="s">
        <v>39</v>
      </c>
      <c r="AX679" s="8" t="s">
        <v>86</v>
      </c>
      <c r="AY679" s="50" t="s">
        <v>198</v>
      </c>
    </row>
    <row r="680" spans="2:65" s="7" customFormat="1">
      <c r="B680" s="45"/>
      <c r="D680" s="199" t="s">
        <v>207</v>
      </c>
      <c r="E680" s="46" t="s">
        <v>1</v>
      </c>
      <c r="F680" s="200" t="s">
        <v>798</v>
      </c>
      <c r="H680" s="46" t="s">
        <v>1</v>
      </c>
      <c r="L680" s="45"/>
      <c r="M680" s="47"/>
      <c r="T680" s="48"/>
      <c r="AT680" s="46" t="s">
        <v>207</v>
      </c>
      <c r="AU680" s="46" t="s">
        <v>95</v>
      </c>
      <c r="AV680" s="7" t="s">
        <v>93</v>
      </c>
      <c r="AW680" s="7" t="s">
        <v>39</v>
      </c>
      <c r="AX680" s="7" t="s">
        <v>86</v>
      </c>
      <c r="AY680" s="46" t="s">
        <v>198</v>
      </c>
    </row>
    <row r="681" spans="2:65" s="9" customFormat="1">
      <c r="B681" s="53"/>
      <c r="D681" s="199" t="s">
        <v>207</v>
      </c>
      <c r="E681" s="54" t="s">
        <v>1</v>
      </c>
      <c r="F681" s="203" t="s">
        <v>799</v>
      </c>
      <c r="H681" s="204">
        <v>-3.3969999999999998</v>
      </c>
      <c r="L681" s="53"/>
      <c r="M681" s="55"/>
      <c r="T681" s="56"/>
      <c r="AT681" s="54" t="s">
        <v>207</v>
      </c>
      <c r="AU681" s="54" t="s">
        <v>95</v>
      </c>
      <c r="AV681" s="9" t="s">
        <v>95</v>
      </c>
      <c r="AW681" s="9" t="s">
        <v>39</v>
      </c>
      <c r="AX681" s="9" t="s">
        <v>86</v>
      </c>
      <c r="AY681" s="54" t="s">
        <v>198</v>
      </c>
    </row>
    <row r="682" spans="2:65" s="9" customFormat="1">
      <c r="B682" s="53"/>
      <c r="D682" s="199" t="s">
        <v>207</v>
      </c>
      <c r="E682" s="54" t="s">
        <v>1</v>
      </c>
      <c r="F682" s="203" t="s">
        <v>800</v>
      </c>
      <c r="H682" s="204">
        <v>-0.999</v>
      </c>
      <c r="L682" s="53"/>
      <c r="M682" s="55"/>
      <c r="T682" s="56"/>
      <c r="AT682" s="54" t="s">
        <v>207</v>
      </c>
      <c r="AU682" s="54" t="s">
        <v>95</v>
      </c>
      <c r="AV682" s="9" t="s">
        <v>95</v>
      </c>
      <c r="AW682" s="9" t="s">
        <v>39</v>
      </c>
      <c r="AX682" s="9" t="s">
        <v>86</v>
      </c>
      <c r="AY682" s="54" t="s">
        <v>198</v>
      </c>
    </row>
    <row r="683" spans="2:65" s="8" customFormat="1">
      <c r="B683" s="49"/>
      <c r="D683" s="199" t="s">
        <v>207</v>
      </c>
      <c r="E683" s="50" t="s">
        <v>1</v>
      </c>
      <c r="F683" s="201" t="s">
        <v>252</v>
      </c>
      <c r="H683" s="202">
        <v>-4.3959999999999999</v>
      </c>
      <c r="L683" s="49"/>
      <c r="M683" s="51"/>
      <c r="T683" s="52"/>
      <c r="AT683" s="50" t="s">
        <v>207</v>
      </c>
      <c r="AU683" s="50" t="s">
        <v>95</v>
      </c>
      <c r="AV683" s="8" t="s">
        <v>217</v>
      </c>
      <c r="AW683" s="8" t="s">
        <v>39</v>
      </c>
      <c r="AX683" s="8" t="s">
        <v>86</v>
      </c>
      <c r="AY683" s="50" t="s">
        <v>198</v>
      </c>
    </row>
    <row r="684" spans="2:65" s="7" customFormat="1">
      <c r="B684" s="45"/>
      <c r="D684" s="199" t="s">
        <v>207</v>
      </c>
      <c r="E684" s="46" t="s">
        <v>1</v>
      </c>
      <c r="F684" s="200" t="s">
        <v>801</v>
      </c>
      <c r="H684" s="46" t="s">
        <v>1</v>
      </c>
      <c r="L684" s="45"/>
      <c r="M684" s="47"/>
      <c r="T684" s="48"/>
      <c r="AT684" s="46" t="s">
        <v>207</v>
      </c>
      <c r="AU684" s="46" t="s">
        <v>95</v>
      </c>
      <c r="AV684" s="7" t="s">
        <v>93</v>
      </c>
      <c r="AW684" s="7" t="s">
        <v>39</v>
      </c>
      <c r="AX684" s="7" t="s">
        <v>86</v>
      </c>
      <c r="AY684" s="46" t="s">
        <v>198</v>
      </c>
    </row>
    <row r="685" spans="2:65" s="9" customFormat="1">
      <c r="B685" s="53"/>
      <c r="D685" s="199" t="s">
        <v>207</v>
      </c>
      <c r="E685" s="54" t="s">
        <v>1</v>
      </c>
      <c r="F685" s="203" t="s">
        <v>802</v>
      </c>
      <c r="H685" s="204">
        <v>-1116.3520000000001</v>
      </c>
      <c r="L685" s="53"/>
      <c r="M685" s="55"/>
      <c r="T685" s="56"/>
      <c r="AT685" s="54" t="s">
        <v>207</v>
      </c>
      <c r="AU685" s="54" t="s">
        <v>95</v>
      </c>
      <c r="AV685" s="9" t="s">
        <v>95</v>
      </c>
      <c r="AW685" s="9" t="s">
        <v>39</v>
      </c>
      <c r="AX685" s="9" t="s">
        <v>86</v>
      </c>
      <c r="AY685" s="54" t="s">
        <v>198</v>
      </c>
    </row>
    <row r="686" spans="2:65" s="9" customFormat="1">
      <c r="B686" s="53"/>
      <c r="D686" s="199" t="s">
        <v>207</v>
      </c>
      <c r="E686" s="54" t="s">
        <v>1</v>
      </c>
      <c r="F686" s="203" t="s">
        <v>803</v>
      </c>
      <c r="H686" s="204">
        <v>-42.25</v>
      </c>
      <c r="L686" s="53"/>
      <c r="M686" s="55"/>
      <c r="T686" s="56"/>
      <c r="AT686" s="54" t="s">
        <v>207</v>
      </c>
      <c r="AU686" s="54" t="s">
        <v>95</v>
      </c>
      <c r="AV686" s="9" t="s">
        <v>95</v>
      </c>
      <c r="AW686" s="9" t="s">
        <v>39</v>
      </c>
      <c r="AX686" s="9" t="s">
        <v>86</v>
      </c>
      <c r="AY686" s="54" t="s">
        <v>198</v>
      </c>
    </row>
    <row r="687" spans="2:65" s="9" customFormat="1">
      <c r="B687" s="53"/>
      <c r="D687" s="199" t="s">
        <v>207</v>
      </c>
      <c r="E687" s="54" t="s">
        <v>1</v>
      </c>
      <c r="F687" s="203" t="s">
        <v>804</v>
      </c>
      <c r="H687" s="204">
        <v>-9.9</v>
      </c>
      <c r="L687" s="53"/>
      <c r="M687" s="55"/>
      <c r="T687" s="56"/>
      <c r="AT687" s="54" t="s">
        <v>207</v>
      </c>
      <c r="AU687" s="54" t="s">
        <v>95</v>
      </c>
      <c r="AV687" s="9" t="s">
        <v>95</v>
      </c>
      <c r="AW687" s="9" t="s">
        <v>39</v>
      </c>
      <c r="AX687" s="9" t="s">
        <v>86</v>
      </c>
      <c r="AY687" s="54" t="s">
        <v>198</v>
      </c>
    </row>
    <row r="688" spans="2:65" s="9" customFormat="1">
      <c r="B688" s="53"/>
      <c r="D688" s="199" t="s">
        <v>207</v>
      </c>
      <c r="E688" s="54" t="s">
        <v>1</v>
      </c>
      <c r="F688" s="203" t="s">
        <v>805</v>
      </c>
      <c r="H688" s="204">
        <v>-48.728000000000002</v>
      </c>
      <c r="L688" s="53"/>
      <c r="M688" s="55"/>
      <c r="T688" s="56"/>
      <c r="AT688" s="54" t="s">
        <v>207</v>
      </c>
      <c r="AU688" s="54" t="s">
        <v>95</v>
      </c>
      <c r="AV688" s="9" t="s">
        <v>95</v>
      </c>
      <c r="AW688" s="9" t="s">
        <v>39</v>
      </c>
      <c r="AX688" s="9" t="s">
        <v>86</v>
      </c>
      <c r="AY688" s="54" t="s">
        <v>198</v>
      </c>
    </row>
    <row r="689" spans="2:65" s="8" customFormat="1">
      <c r="B689" s="49"/>
      <c r="D689" s="199" t="s">
        <v>207</v>
      </c>
      <c r="E689" s="50" t="s">
        <v>1</v>
      </c>
      <c r="F689" s="201" t="s">
        <v>252</v>
      </c>
      <c r="H689" s="202">
        <v>-1217.23</v>
      </c>
      <c r="L689" s="49"/>
      <c r="M689" s="51"/>
      <c r="T689" s="52"/>
      <c r="AT689" s="50" t="s">
        <v>207</v>
      </c>
      <c r="AU689" s="50" t="s">
        <v>95</v>
      </c>
      <c r="AV689" s="8" t="s">
        <v>217</v>
      </c>
      <c r="AW689" s="8" t="s">
        <v>39</v>
      </c>
      <c r="AX689" s="8" t="s">
        <v>86</v>
      </c>
      <c r="AY689" s="50" t="s">
        <v>198</v>
      </c>
    </row>
    <row r="690" spans="2:65" s="10" customFormat="1">
      <c r="B690" s="57"/>
      <c r="D690" s="199" t="s">
        <v>207</v>
      </c>
      <c r="E690" s="58" t="s">
        <v>158</v>
      </c>
      <c r="F690" s="205" t="s">
        <v>806</v>
      </c>
      <c r="H690" s="206">
        <v>592.18200000000002</v>
      </c>
      <c r="L690" s="57"/>
      <c r="M690" s="59"/>
      <c r="T690" s="60"/>
      <c r="AT690" s="58" t="s">
        <v>207</v>
      </c>
      <c r="AU690" s="58" t="s">
        <v>95</v>
      </c>
      <c r="AV690" s="10" t="s">
        <v>205</v>
      </c>
      <c r="AW690" s="10" t="s">
        <v>39</v>
      </c>
      <c r="AX690" s="10" t="s">
        <v>93</v>
      </c>
      <c r="AY690" s="58" t="s">
        <v>198</v>
      </c>
    </row>
    <row r="691" spans="2:65" s="1" customFormat="1" ht="24.2" customHeight="1">
      <c r="B691" s="38"/>
      <c r="C691" s="195">
        <v>98</v>
      </c>
      <c r="D691" s="195" t="s">
        <v>200</v>
      </c>
      <c r="E691" s="196" t="s">
        <v>807</v>
      </c>
      <c r="F691" s="192" t="s">
        <v>808</v>
      </c>
      <c r="G691" s="197" t="s">
        <v>453</v>
      </c>
      <c r="H691" s="198">
        <v>48.728000000000002</v>
      </c>
      <c r="I691" s="161"/>
      <c r="J691" s="191">
        <f>ROUND(I691*H691,2)</f>
        <v>0</v>
      </c>
      <c r="K691" s="192" t="s">
        <v>343</v>
      </c>
      <c r="L691" s="14"/>
      <c r="M691" s="39" t="s">
        <v>1</v>
      </c>
      <c r="N691" s="40" t="s">
        <v>51</v>
      </c>
      <c r="O691" s="41">
        <v>0</v>
      </c>
      <c r="P691" s="41">
        <f>O691*H691</f>
        <v>0</v>
      </c>
      <c r="Q691" s="41">
        <v>0</v>
      </c>
      <c r="R691" s="41">
        <f>Q691*H691</f>
        <v>0</v>
      </c>
      <c r="S691" s="41">
        <v>0</v>
      </c>
      <c r="T691" s="42">
        <f>S691*H691</f>
        <v>0</v>
      </c>
      <c r="AR691" s="43" t="s">
        <v>205</v>
      </c>
      <c r="AT691" s="43" t="s">
        <v>200</v>
      </c>
      <c r="AU691" s="43" t="s">
        <v>95</v>
      </c>
      <c r="AY691" s="11" t="s">
        <v>198</v>
      </c>
      <c r="BE691" s="44">
        <f>IF(N691="základní",J691,0)</f>
        <v>0</v>
      </c>
      <c r="BF691" s="44">
        <f>IF(N691="snížená",J691,0)</f>
        <v>0</v>
      </c>
      <c r="BG691" s="44">
        <f>IF(N691="zákl. přenesená",J691,0)</f>
        <v>0</v>
      </c>
      <c r="BH691" s="44">
        <f>IF(N691="sníž. přenesená",J691,0)</f>
        <v>0</v>
      </c>
      <c r="BI691" s="44">
        <f>IF(N691="nulová",J691,0)</f>
        <v>0</v>
      </c>
      <c r="BJ691" s="11" t="s">
        <v>93</v>
      </c>
      <c r="BK691" s="44">
        <f>ROUND(I691*H691,2)</f>
        <v>0</v>
      </c>
      <c r="BL691" s="11" t="s">
        <v>205</v>
      </c>
      <c r="BM691" s="43" t="s">
        <v>809</v>
      </c>
    </row>
    <row r="692" spans="2:65" s="9" customFormat="1">
      <c r="B692" s="53"/>
      <c r="D692" s="199" t="s">
        <v>207</v>
      </c>
      <c r="E692" s="54" t="s">
        <v>1</v>
      </c>
      <c r="F692" s="203" t="s">
        <v>810</v>
      </c>
      <c r="H692" s="204">
        <v>12.74</v>
      </c>
      <c r="L692" s="53"/>
      <c r="M692" s="55"/>
      <c r="T692" s="56"/>
      <c r="AT692" s="54" t="s">
        <v>207</v>
      </c>
      <c r="AU692" s="54" t="s">
        <v>95</v>
      </c>
      <c r="AV692" s="9" t="s">
        <v>95</v>
      </c>
      <c r="AW692" s="9" t="s">
        <v>39</v>
      </c>
      <c r="AX692" s="9" t="s">
        <v>86</v>
      </c>
      <c r="AY692" s="54" t="s">
        <v>198</v>
      </c>
    </row>
    <row r="693" spans="2:65" s="9" customFormat="1">
      <c r="B693" s="53"/>
      <c r="D693" s="199" t="s">
        <v>207</v>
      </c>
      <c r="E693" s="54" t="s">
        <v>1</v>
      </c>
      <c r="F693" s="203" t="s">
        <v>1132</v>
      </c>
      <c r="H693" s="204">
        <v>6.6</v>
      </c>
      <c r="L693" s="53"/>
      <c r="M693" s="55"/>
      <c r="T693" s="56"/>
      <c r="AT693" s="54" t="s">
        <v>207</v>
      </c>
      <c r="AU693" s="54" t="s">
        <v>95</v>
      </c>
      <c r="AV693" s="9" t="s">
        <v>95</v>
      </c>
      <c r="AW693" s="9" t="s">
        <v>39</v>
      </c>
      <c r="AX693" s="9" t="s">
        <v>86</v>
      </c>
      <c r="AY693" s="54" t="s">
        <v>198</v>
      </c>
    </row>
    <row r="694" spans="2:65" s="9" customFormat="1">
      <c r="B694" s="53"/>
      <c r="D694" s="199" t="s">
        <v>207</v>
      </c>
      <c r="E694" s="54" t="s">
        <v>1</v>
      </c>
      <c r="F694" s="203" t="s">
        <v>811</v>
      </c>
      <c r="H694" s="204">
        <v>29.388000000000002</v>
      </c>
      <c r="L694" s="53"/>
      <c r="M694" s="55"/>
      <c r="T694" s="56"/>
      <c r="AT694" s="54" t="s">
        <v>207</v>
      </c>
      <c r="AU694" s="54" t="s">
        <v>95</v>
      </c>
      <c r="AV694" s="9" t="s">
        <v>95</v>
      </c>
      <c r="AW694" s="9" t="s">
        <v>39</v>
      </c>
      <c r="AX694" s="9" t="s">
        <v>86</v>
      </c>
      <c r="AY694" s="54" t="s">
        <v>198</v>
      </c>
    </row>
    <row r="695" spans="2:65" s="8" customFormat="1">
      <c r="B695" s="49"/>
      <c r="D695" s="199" t="s">
        <v>207</v>
      </c>
      <c r="E695" s="50" t="s">
        <v>152</v>
      </c>
      <c r="F695" s="201" t="s">
        <v>252</v>
      </c>
      <c r="H695" s="202">
        <v>48.728000000000002</v>
      </c>
      <c r="L695" s="49"/>
      <c r="M695" s="51"/>
      <c r="T695" s="52"/>
      <c r="AT695" s="50" t="s">
        <v>207</v>
      </c>
      <c r="AU695" s="50" t="s">
        <v>95</v>
      </c>
      <c r="AV695" s="8" t="s">
        <v>217</v>
      </c>
      <c r="AW695" s="8" t="s">
        <v>39</v>
      </c>
      <c r="AX695" s="8" t="s">
        <v>93</v>
      </c>
      <c r="AY695" s="50" t="s">
        <v>198</v>
      </c>
    </row>
    <row r="696" spans="2:65" s="6" customFormat="1" ht="23.1" customHeight="1">
      <c r="B696" s="31"/>
      <c r="D696" s="32" t="s">
        <v>85</v>
      </c>
      <c r="E696" s="189" t="s">
        <v>812</v>
      </c>
      <c r="F696" s="189" t="s">
        <v>813</v>
      </c>
      <c r="J696" s="190">
        <f>J697</f>
        <v>0</v>
      </c>
      <c r="L696" s="31"/>
      <c r="M696" s="33"/>
      <c r="P696" s="34">
        <f>P697</f>
        <v>693.14453200000003</v>
      </c>
      <c r="R696" s="34">
        <f>R697</f>
        <v>0</v>
      </c>
      <c r="T696" s="35">
        <f>T697</f>
        <v>0</v>
      </c>
      <c r="AR696" s="32" t="s">
        <v>93</v>
      </c>
      <c r="AT696" s="36" t="s">
        <v>85</v>
      </c>
      <c r="AU696" s="36" t="s">
        <v>93</v>
      </c>
      <c r="AY696" s="32" t="s">
        <v>198</v>
      </c>
      <c r="BK696" s="37">
        <f>BK697</f>
        <v>0</v>
      </c>
    </row>
    <row r="697" spans="2:65" s="1" customFormat="1" ht="16.5" customHeight="1">
      <c r="B697" s="38"/>
      <c r="C697" s="195">
        <v>99</v>
      </c>
      <c r="D697" s="195" t="s">
        <v>200</v>
      </c>
      <c r="E697" s="196" t="s">
        <v>814</v>
      </c>
      <c r="F697" s="192" t="s">
        <v>815</v>
      </c>
      <c r="G697" s="197" t="s">
        <v>453</v>
      </c>
      <c r="H697" s="198">
        <v>1745.9559999999999</v>
      </c>
      <c r="I697" s="161"/>
      <c r="J697" s="191">
        <f>ROUND(I697*H697,2)</f>
        <v>0</v>
      </c>
      <c r="K697" s="192" t="s">
        <v>204</v>
      </c>
      <c r="L697" s="14"/>
      <c r="M697" s="39" t="s">
        <v>1</v>
      </c>
      <c r="N697" s="40" t="s">
        <v>51</v>
      </c>
      <c r="O697" s="41">
        <v>0.39700000000000002</v>
      </c>
      <c r="P697" s="41">
        <f>O697*H697</f>
        <v>693.14453200000003</v>
      </c>
      <c r="Q697" s="41">
        <v>0</v>
      </c>
      <c r="R697" s="41">
        <f>Q697*H697</f>
        <v>0</v>
      </c>
      <c r="S697" s="41">
        <v>0</v>
      </c>
      <c r="T697" s="42">
        <f>S697*H697</f>
        <v>0</v>
      </c>
      <c r="AR697" s="43" t="s">
        <v>205</v>
      </c>
      <c r="AT697" s="43" t="s">
        <v>200</v>
      </c>
      <c r="AU697" s="43" t="s">
        <v>95</v>
      </c>
      <c r="AY697" s="11" t="s">
        <v>198</v>
      </c>
      <c r="BE697" s="44">
        <f>IF(N697="základní",J697,0)</f>
        <v>0</v>
      </c>
      <c r="BF697" s="44">
        <f>IF(N697="snížená",J697,0)</f>
        <v>0</v>
      </c>
      <c r="BG697" s="44">
        <f>IF(N697="zákl. přenesená",J697,0)</f>
        <v>0</v>
      </c>
      <c r="BH697" s="44">
        <f>IF(N697="sníž. přenesená",J697,0)</f>
        <v>0</v>
      </c>
      <c r="BI697" s="44">
        <f>IF(N697="nulová",J697,0)</f>
        <v>0</v>
      </c>
      <c r="BJ697" s="11" t="s">
        <v>93</v>
      </c>
      <c r="BK697" s="44">
        <f>ROUND(I697*H697,2)</f>
        <v>0</v>
      </c>
      <c r="BL697" s="11" t="s">
        <v>205</v>
      </c>
      <c r="BM697" s="43" t="s">
        <v>816</v>
      </c>
    </row>
    <row r="698" spans="2:65" s="6" customFormat="1" ht="26.1" customHeight="1">
      <c r="B698" s="31"/>
      <c r="D698" s="32" t="s">
        <v>85</v>
      </c>
      <c r="E698" s="187" t="s">
        <v>817</v>
      </c>
      <c r="F698" s="187" t="s">
        <v>818</v>
      </c>
      <c r="J698" s="188">
        <f>BK698</f>
        <v>0</v>
      </c>
      <c r="L698" s="31"/>
      <c r="M698" s="33"/>
      <c r="P698" s="34">
        <f>P699</f>
        <v>60.454698999999998</v>
      </c>
      <c r="R698" s="34">
        <f>R699</f>
        <v>0.19720000000000001</v>
      </c>
      <c r="T698" s="35">
        <f>T699</f>
        <v>0</v>
      </c>
      <c r="AR698" s="32" t="s">
        <v>95</v>
      </c>
      <c r="AT698" s="36" t="s">
        <v>85</v>
      </c>
      <c r="AU698" s="36" t="s">
        <v>86</v>
      </c>
      <c r="AY698" s="32" t="s">
        <v>198</v>
      </c>
      <c r="BK698" s="37">
        <f>BK699</f>
        <v>0</v>
      </c>
    </row>
    <row r="699" spans="2:65" s="6" customFormat="1" ht="23.1" customHeight="1">
      <c r="B699" s="31"/>
      <c r="D699" s="32" t="s">
        <v>85</v>
      </c>
      <c r="E699" s="189" t="s">
        <v>819</v>
      </c>
      <c r="F699" s="189" t="s">
        <v>820</v>
      </c>
      <c r="J699" s="190">
        <f>SUM(J700:J703)</f>
        <v>0</v>
      </c>
      <c r="L699" s="31"/>
      <c r="M699" s="33"/>
      <c r="P699" s="34">
        <f>SUM(P700:P703)</f>
        <v>60.454698999999998</v>
      </c>
      <c r="R699" s="34">
        <f>SUM(R700:R703)</f>
        <v>0.19720000000000001</v>
      </c>
      <c r="T699" s="35">
        <f>SUM(T700:T703)</f>
        <v>0</v>
      </c>
      <c r="AR699" s="32" t="s">
        <v>95</v>
      </c>
      <c r="AT699" s="36" t="s">
        <v>85</v>
      </c>
      <c r="AU699" s="36" t="s">
        <v>93</v>
      </c>
      <c r="AY699" s="32" t="s">
        <v>198</v>
      </c>
      <c r="BK699" s="37">
        <f>SUM(BK700:BK703)</f>
        <v>0</v>
      </c>
    </row>
    <row r="700" spans="2:65" s="1" customFormat="1" ht="16.5" customHeight="1">
      <c r="B700" s="38"/>
      <c r="C700" s="195">
        <v>100</v>
      </c>
      <c r="D700" s="195" t="s">
        <v>200</v>
      </c>
      <c r="E700" s="196" t="s">
        <v>821</v>
      </c>
      <c r="F700" s="192" t="s">
        <v>822</v>
      </c>
      <c r="G700" s="197" t="s">
        <v>203</v>
      </c>
      <c r="H700" s="198">
        <v>493</v>
      </c>
      <c r="I700" s="161"/>
      <c r="J700" s="191">
        <f>ROUND(I700*H700,2)</f>
        <v>0</v>
      </c>
      <c r="K700" s="192" t="s">
        <v>204</v>
      </c>
      <c r="L700" s="14"/>
      <c r="M700" s="39" t="s">
        <v>1</v>
      </c>
      <c r="N700" s="40" t="s">
        <v>51</v>
      </c>
      <c r="O700" s="41">
        <v>0.122</v>
      </c>
      <c r="P700" s="41">
        <f>O700*H700</f>
        <v>60.146000000000001</v>
      </c>
      <c r="Q700" s="41">
        <v>4.0000000000000002E-4</v>
      </c>
      <c r="R700" s="41">
        <f>Q700*H700</f>
        <v>0.19720000000000001</v>
      </c>
      <c r="S700" s="41">
        <v>0</v>
      </c>
      <c r="T700" s="42">
        <f>S700*H700</f>
        <v>0</v>
      </c>
      <c r="AR700" s="43" t="s">
        <v>325</v>
      </c>
      <c r="AT700" s="43" t="s">
        <v>200</v>
      </c>
      <c r="AU700" s="43" t="s">
        <v>95</v>
      </c>
      <c r="AY700" s="11" t="s">
        <v>198</v>
      </c>
      <c r="BE700" s="44">
        <f>IF(N700="základní",J700,0)</f>
        <v>0</v>
      </c>
      <c r="BF700" s="44">
        <f>IF(N700="snížená",J700,0)</f>
        <v>0</v>
      </c>
      <c r="BG700" s="44">
        <f>IF(N700="zákl. přenesená",J700,0)</f>
        <v>0</v>
      </c>
      <c r="BH700" s="44">
        <f>IF(N700="sníž. přenesená",J700,0)</f>
        <v>0</v>
      </c>
      <c r="BI700" s="44">
        <f>IF(N700="nulová",J700,0)</f>
        <v>0</v>
      </c>
      <c r="BJ700" s="11" t="s">
        <v>93</v>
      </c>
      <c r="BK700" s="44">
        <f>ROUND(I700*H700,2)</f>
        <v>0</v>
      </c>
      <c r="BL700" s="11" t="s">
        <v>325</v>
      </c>
      <c r="BM700" s="43" t="s">
        <v>823</v>
      </c>
    </row>
    <row r="701" spans="2:65" s="7" customFormat="1">
      <c r="B701" s="45"/>
      <c r="D701" s="199" t="s">
        <v>207</v>
      </c>
      <c r="E701" s="46" t="s">
        <v>1</v>
      </c>
      <c r="F701" s="200" t="s">
        <v>1134</v>
      </c>
      <c r="H701" s="46" t="s">
        <v>1</v>
      </c>
      <c r="L701" s="45"/>
      <c r="M701" s="47"/>
      <c r="T701" s="48"/>
      <c r="AT701" s="46" t="s">
        <v>207</v>
      </c>
      <c r="AU701" s="46" t="s">
        <v>95</v>
      </c>
      <c r="AV701" s="7" t="s">
        <v>93</v>
      </c>
      <c r="AW701" s="7" t="s">
        <v>39</v>
      </c>
      <c r="AX701" s="7" t="s">
        <v>86</v>
      </c>
      <c r="AY701" s="46" t="s">
        <v>198</v>
      </c>
    </row>
    <row r="702" spans="2:65" s="9" customFormat="1">
      <c r="B702" s="53"/>
      <c r="D702" s="199" t="s">
        <v>207</v>
      </c>
      <c r="E702" s="54" t="s">
        <v>824</v>
      </c>
      <c r="F702" s="203" t="s">
        <v>1133</v>
      </c>
      <c r="H702" s="204">
        <v>312</v>
      </c>
      <c r="L702" s="53"/>
      <c r="M702" s="55"/>
      <c r="T702" s="56"/>
      <c r="AT702" s="54" t="s">
        <v>207</v>
      </c>
      <c r="AU702" s="54" t="s">
        <v>95</v>
      </c>
      <c r="AV702" s="9" t="s">
        <v>95</v>
      </c>
      <c r="AW702" s="9" t="s">
        <v>39</v>
      </c>
      <c r="AX702" s="9" t="s">
        <v>93</v>
      </c>
      <c r="AY702" s="54" t="s">
        <v>198</v>
      </c>
    </row>
    <row r="703" spans="2:65" s="1" customFormat="1" ht="16.5" customHeight="1">
      <c r="B703" s="38"/>
      <c r="C703" s="195">
        <v>101</v>
      </c>
      <c r="D703" s="195" t="s">
        <v>200</v>
      </c>
      <c r="E703" s="196" t="s">
        <v>825</v>
      </c>
      <c r="F703" s="192" t="s">
        <v>826</v>
      </c>
      <c r="G703" s="197" t="s">
        <v>453</v>
      </c>
      <c r="H703" s="198">
        <v>0.19700000000000001</v>
      </c>
      <c r="I703" s="161"/>
      <c r="J703" s="191">
        <f>ROUND(I703*H703,2)</f>
        <v>0</v>
      </c>
      <c r="K703" s="192" t="s">
        <v>204</v>
      </c>
      <c r="L703" s="14"/>
      <c r="M703" s="64" t="s">
        <v>1</v>
      </c>
      <c r="N703" s="65" t="s">
        <v>51</v>
      </c>
      <c r="O703" s="66">
        <v>1.5669999999999999</v>
      </c>
      <c r="P703" s="66">
        <f>O703*H703</f>
        <v>0.308699</v>
      </c>
      <c r="Q703" s="66">
        <v>0</v>
      </c>
      <c r="R703" s="66">
        <f>Q703*H703</f>
        <v>0</v>
      </c>
      <c r="S703" s="66">
        <v>0</v>
      </c>
      <c r="T703" s="67">
        <f>S703*H703</f>
        <v>0</v>
      </c>
      <c r="AR703" s="43" t="s">
        <v>325</v>
      </c>
      <c r="AT703" s="43" t="s">
        <v>200</v>
      </c>
      <c r="AU703" s="43" t="s">
        <v>95</v>
      </c>
      <c r="AY703" s="11" t="s">
        <v>198</v>
      </c>
      <c r="BE703" s="44">
        <f>IF(N703="základní",J703,0)</f>
        <v>0</v>
      </c>
      <c r="BF703" s="44">
        <f>IF(N703="snížená",J703,0)</f>
        <v>0</v>
      </c>
      <c r="BG703" s="44">
        <f>IF(N703="zákl. přenesená",J703,0)</f>
        <v>0</v>
      </c>
      <c r="BH703" s="44">
        <f>IF(N703="sníž. přenesená",J703,0)</f>
        <v>0</v>
      </c>
      <c r="BI703" s="44">
        <f>IF(N703="nulová",J703,0)</f>
        <v>0</v>
      </c>
      <c r="BJ703" s="11" t="s">
        <v>93</v>
      </c>
      <c r="BK703" s="44">
        <f>ROUND(I703*H703,2)</f>
        <v>0</v>
      </c>
      <c r="BL703" s="11" t="s">
        <v>325</v>
      </c>
      <c r="BM703" s="43" t="s">
        <v>827</v>
      </c>
    </row>
    <row r="704" spans="2:65" s="1" customFormat="1" ht="6.95" customHeight="1">
      <c r="B704" s="15"/>
      <c r="C704" s="84"/>
      <c r="D704" s="84"/>
      <c r="E704" s="84"/>
      <c r="F704" s="84"/>
      <c r="G704" s="84"/>
      <c r="H704" s="84"/>
      <c r="I704" s="84"/>
      <c r="J704" s="84"/>
      <c r="K704" s="84"/>
      <c r="L704" s="14"/>
    </row>
  </sheetData>
  <sheetProtection algorithmName="SHA-512" hashValue="lyu3PTmnDwHS5/jNWh2A+WIyptii3722fTgXAl6g+BvrNoWERw/KLKr6h+Eb2Li+hbgJzoH3CJm8YHPzOVpGzw==" saltValue="SOxX3AGYflZVRzBrspBzUw==" spinCount="100000" sheet="1" objects="1" scenarios="1"/>
  <autoFilter ref="C128:K703" xr:uid="{00000000-0009-0000-0000-000001000000}"/>
  <mergeCells count="12">
    <mergeCell ref="E121:H121"/>
    <mergeCell ref="L2:V2"/>
    <mergeCell ref="E84:H84"/>
    <mergeCell ref="E86:H86"/>
    <mergeCell ref="E88:H88"/>
    <mergeCell ref="E117:H117"/>
    <mergeCell ref="E119:H119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84" fitToHeight="100" orientation="landscape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10"/>
  <sheetViews>
    <sheetView showGridLines="0" topLeftCell="A172" workbookViewId="0">
      <selection activeCell="J20" sqref="J20"/>
    </sheetView>
  </sheetViews>
  <sheetFormatPr defaultColWidth="8.6640625" defaultRowHeight="11.25"/>
  <cols>
    <col min="1" max="1" width="8.1640625" customWidth="1"/>
    <col min="2" max="2" width="1.1640625" customWidth="1"/>
    <col min="3" max="4" width="4.1640625" customWidth="1"/>
    <col min="5" max="5" width="17.1640625" customWidth="1"/>
    <col min="6" max="6" width="100.6640625" customWidth="1"/>
    <col min="7" max="7" width="7.5" customWidth="1"/>
    <col min="8" max="8" width="14" customWidth="1"/>
    <col min="9" max="9" width="15.6640625" customWidth="1"/>
    <col min="10" max="11" width="22.1640625" customWidth="1"/>
    <col min="12" max="12" width="9.1640625" customWidth="1"/>
    <col min="13" max="13" width="10.6640625" hidden="1" customWidth="1"/>
    <col min="14" max="14" width="9.1640625" hidden="1"/>
    <col min="15" max="20" width="14.1640625" hidden="1" customWidth="1"/>
    <col min="21" max="21" width="16.1640625" hidden="1" customWidth="1"/>
    <col min="22" max="22" width="12.1640625" customWidth="1"/>
    <col min="23" max="23" width="16.1640625" customWidth="1"/>
    <col min="24" max="24" width="12.1640625" customWidth="1"/>
    <col min="25" max="25" width="15" customWidth="1"/>
    <col min="26" max="26" width="11" customWidth="1"/>
    <col min="27" max="27" width="15" customWidth="1"/>
    <col min="28" max="28" width="16.1640625" customWidth="1"/>
    <col min="29" max="29" width="11" customWidth="1"/>
    <col min="30" max="30" width="15" customWidth="1"/>
    <col min="31" max="31" width="16.1640625" customWidth="1"/>
    <col min="44" max="65" width="9.1640625" hidden="1"/>
  </cols>
  <sheetData>
    <row r="2" spans="2:46" ht="36.950000000000003" customHeight="1">
      <c r="L2" s="252" t="s">
        <v>5</v>
      </c>
      <c r="M2" s="239"/>
      <c r="N2" s="239"/>
      <c r="O2" s="239"/>
      <c r="P2" s="239"/>
      <c r="Q2" s="239"/>
      <c r="R2" s="239"/>
      <c r="S2" s="239"/>
      <c r="T2" s="239"/>
      <c r="U2" s="239"/>
      <c r="V2" s="239"/>
      <c r="AT2" s="11" t="s">
        <v>103</v>
      </c>
    </row>
    <row r="3" spans="2:46" ht="6.95" customHeight="1">
      <c r="B3" s="12"/>
      <c r="C3" s="101"/>
      <c r="D3" s="101"/>
      <c r="E3" s="101"/>
      <c r="F3" s="101"/>
      <c r="G3" s="101"/>
      <c r="H3" s="101"/>
      <c r="I3" s="101"/>
      <c r="J3" s="101"/>
      <c r="K3" s="101"/>
      <c r="L3" s="13"/>
      <c r="AT3" s="11" t="s">
        <v>95</v>
      </c>
    </row>
    <row r="4" spans="2:46" ht="24.95" customHeight="1">
      <c r="B4" s="13"/>
      <c r="D4" s="86" t="s">
        <v>114</v>
      </c>
      <c r="L4" s="13"/>
      <c r="M4" s="23" t="s">
        <v>10</v>
      </c>
      <c r="AT4" s="11" t="s">
        <v>3</v>
      </c>
    </row>
    <row r="5" spans="2:46" ht="6.95" customHeight="1">
      <c r="B5" s="13"/>
      <c r="L5" s="13"/>
    </row>
    <row r="6" spans="2:46" ht="12" customHeight="1">
      <c r="B6" s="13"/>
      <c r="D6" s="68" t="s">
        <v>14</v>
      </c>
      <c r="L6" s="13"/>
    </row>
    <row r="7" spans="2:46" ht="16.5" customHeight="1">
      <c r="B7" s="13"/>
      <c r="E7" s="253" t="str">
        <f>'Rekapitulace stavby'!K6</f>
        <v>REKONSTRUKCE CHODNÍKU V UL. SMETANOVO NÁBŘEŽÍ,  HRANICE</v>
      </c>
      <c r="F7" s="254"/>
      <c r="G7" s="254"/>
      <c r="H7" s="254"/>
      <c r="L7" s="13"/>
    </row>
    <row r="8" spans="2:46" ht="12" customHeight="1">
      <c r="B8" s="13"/>
      <c r="D8" s="68" t="s">
        <v>123</v>
      </c>
      <c r="L8" s="13"/>
    </row>
    <row r="9" spans="2:46" s="1" customFormat="1" ht="16.5" customHeight="1">
      <c r="B9" s="14"/>
      <c r="E9" s="253" t="s">
        <v>126</v>
      </c>
      <c r="F9" s="251"/>
      <c r="G9" s="251"/>
      <c r="H9" s="251"/>
      <c r="L9" s="14"/>
    </row>
    <row r="10" spans="2:46" s="1" customFormat="1" ht="12" customHeight="1">
      <c r="B10" s="14"/>
      <c r="D10" s="68" t="s">
        <v>129</v>
      </c>
      <c r="L10" s="14"/>
    </row>
    <row r="11" spans="2:46" s="1" customFormat="1" ht="16.5" customHeight="1">
      <c r="B11" s="14"/>
      <c r="E11" s="212" t="s">
        <v>828</v>
      </c>
      <c r="F11" s="251"/>
      <c r="G11" s="251"/>
      <c r="H11" s="251"/>
      <c r="L11" s="14"/>
    </row>
    <row r="12" spans="2:46" s="1" customFormat="1">
      <c r="B12" s="14"/>
      <c r="L12" s="14"/>
    </row>
    <row r="13" spans="2:46" s="1" customFormat="1" ht="12" customHeight="1">
      <c r="B13" s="14"/>
      <c r="D13" s="68" t="s">
        <v>16</v>
      </c>
      <c r="F13" s="69" t="s">
        <v>1</v>
      </c>
      <c r="I13" s="68" t="s">
        <v>18</v>
      </c>
      <c r="J13" s="69" t="s">
        <v>1</v>
      </c>
      <c r="L13" s="14"/>
    </row>
    <row r="14" spans="2:46" s="1" customFormat="1" ht="12" customHeight="1">
      <c r="B14" s="14"/>
      <c r="D14" s="68" t="s">
        <v>20</v>
      </c>
      <c r="F14" s="69" t="s">
        <v>21</v>
      </c>
      <c r="I14" s="68" t="s">
        <v>22</v>
      </c>
      <c r="J14" s="91" t="str">
        <f>'Rekapitulace stavby'!AN8</f>
        <v>13. 7. 2023</v>
      </c>
      <c r="L14" s="14"/>
    </row>
    <row r="15" spans="2:46" s="1" customFormat="1" ht="11.1" customHeight="1">
      <c r="B15" s="14"/>
      <c r="L15" s="14"/>
    </row>
    <row r="16" spans="2:46" s="1" customFormat="1" ht="12" customHeight="1">
      <c r="B16" s="14"/>
      <c r="D16" s="68" t="s">
        <v>28</v>
      </c>
      <c r="I16" s="68" t="s">
        <v>29</v>
      </c>
      <c r="J16" s="69" t="s">
        <v>30</v>
      </c>
      <c r="L16" s="14"/>
    </row>
    <row r="17" spans="2:12" s="1" customFormat="1" ht="18" customHeight="1">
      <c r="B17" s="14"/>
      <c r="E17" s="69" t="s">
        <v>31</v>
      </c>
      <c r="I17" s="68" t="s">
        <v>32</v>
      </c>
      <c r="J17" s="69" t="s">
        <v>33</v>
      </c>
      <c r="L17" s="14"/>
    </row>
    <row r="18" spans="2:12" s="1" customFormat="1" ht="6.95" customHeight="1">
      <c r="B18" s="14"/>
      <c r="L18" s="14"/>
    </row>
    <row r="19" spans="2:12" s="1" customFormat="1" ht="12" customHeight="1">
      <c r="B19" s="14"/>
      <c r="D19" s="68" t="s">
        <v>34</v>
      </c>
      <c r="I19" s="68" t="s">
        <v>29</v>
      </c>
      <c r="J19" s="113" t="str">
        <f>'Rekapitulace stavby'!AN13</f>
        <v>Vyplň údaj</v>
      </c>
      <c r="L19" s="14"/>
    </row>
    <row r="20" spans="2:12" s="1" customFormat="1" ht="18" customHeight="1">
      <c r="B20" s="14"/>
      <c r="E20" s="255" t="str">
        <f>'Rekapitulace stavby'!E14</f>
        <v>Vyplň údaj</v>
      </c>
      <c r="F20" s="255"/>
      <c r="G20" s="255"/>
      <c r="H20" s="255"/>
      <c r="I20" s="68" t="s">
        <v>32</v>
      </c>
      <c r="J20" s="113" t="str">
        <f>'Rekapitulace stavby'!AN14</f>
        <v>Vyplň údaj</v>
      </c>
      <c r="L20" s="14"/>
    </row>
    <row r="21" spans="2:12" s="1" customFormat="1" ht="6.95" customHeight="1">
      <c r="B21" s="14"/>
      <c r="L21" s="14"/>
    </row>
    <row r="22" spans="2:12" s="1" customFormat="1" ht="12" customHeight="1">
      <c r="B22" s="14"/>
      <c r="D22" s="68" t="s">
        <v>35</v>
      </c>
      <c r="I22" s="68" t="s">
        <v>29</v>
      </c>
      <c r="J22" s="69" t="s">
        <v>36</v>
      </c>
      <c r="L22" s="14"/>
    </row>
    <row r="23" spans="2:12" s="1" customFormat="1" ht="18" customHeight="1">
      <c r="B23" s="14"/>
      <c r="E23" s="69" t="s">
        <v>37</v>
      </c>
      <c r="I23" s="68" t="s">
        <v>32</v>
      </c>
      <c r="J23" s="69" t="s">
        <v>38</v>
      </c>
      <c r="L23" s="14"/>
    </row>
    <row r="24" spans="2:12" s="1" customFormat="1" ht="6.95" customHeight="1">
      <c r="B24" s="14"/>
      <c r="L24" s="14"/>
    </row>
    <row r="25" spans="2:12" s="1" customFormat="1" ht="12" customHeight="1">
      <c r="B25" s="14"/>
      <c r="D25" s="68" t="s">
        <v>40</v>
      </c>
      <c r="I25" s="68" t="s">
        <v>29</v>
      </c>
      <c r="J25" s="69" t="s">
        <v>41</v>
      </c>
      <c r="L25" s="14"/>
    </row>
    <row r="26" spans="2:12" s="1" customFormat="1" ht="18" customHeight="1">
      <c r="B26" s="14"/>
      <c r="E26" s="69" t="s">
        <v>42</v>
      </c>
      <c r="I26" s="68" t="s">
        <v>32</v>
      </c>
      <c r="J26" s="69" t="s">
        <v>43</v>
      </c>
      <c r="L26" s="14"/>
    </row>
    <row r="27" spans="2:12" s="1" customFormat="1" ht="6.95" customHeight="1">
      <c r="B27" s="14"/>
      <c r="L27" s="14"/>
    </row>
    <row r="28" spans="2:12" s="1" customFormat="1" ht="12" customHeight="1">
      <c r="B28" s="14"/>
      <c r="D28" s="68" t="s">
        <v>44</v>
      </c>
      <c r="L28" s="14"/>
    </row>
    <row r="29" spans="2:12" s="2" customFormat="1" ht="16.5" customHeight="1">
      <c r="B29" s="24"/>
      <c r="E29" s="241" t="s">
        <v>1</v>
      </c>
      <c r="F29" s="241"/>
      <c r="G29" s="241"/>
      <c r="H29" s="241"/>
      <c r="L29" s="24"/>
    </row>
    <row r="30" spans="2:12" s="1" customFormat="1" ht="6.95" customHeight="1">
      <c r="B30" s="14"/>
      <c r="L30" s="14"/>
    </row>
    <row r="31" spans="2:12" s="1" customFormat="1" ht="6.95" customHeight="1">
      <c r="B31" s="14"/>
      <c r="D31" s="17"/>
      <c r="E31" s="17"/>
      <c r="F31" s="17"/>
      <c r="G31" s="17"/>
      <c r="H31" s="17"/>
      <c r="I31" s="17"/>
      <c r="J31" s="17"/>
      <c r="K31" s="17"/>
      <c r="L31" s="14"/>
    </row>
    <row r="32" spans="2:12" s="1" customFormat="1" ht="25.35" customHeight="1">
      <c r="B32" s="14"/>
      <c r="D32" s="163" t="s">
        <v>46</v>
      </c>
      <c r="J32" s="95">
        <f>ROUND(J130, 2)</f>
        <v>0</v>
      </c>
      <c r="L32" s="14"/>
    </row>
    <row r="33" spans="2:12" s="1" customFormat="1" ht="6.95" customHeight="1">
      <c r="B33" s="14"/>
      <c r="D33" s="17"/>
      <c r="E33" s="17"/>
      <c r="F33" s="17"/>
      <c r="G33" s="17"/>
      <c r="H33" s="17"/>
      <c r="I33" s="17"/>
      <c r="J33" s="17"/>
      <c r="K33" s="17"/>
      <c r="L33" s="14"/>
    </row>
    <row r="34" spans="2:12" s="1" customFormat="1" ht="14.45" customHeight="1">
      <c r="B34" s="14"/>
      <c r="F34" s="74" t="s">
        <v>48</v>
      </c>
      <c r="I34" s="74" t="s">
        <v>47</v>
      </c>
      <c r="J34" s="74" t="s">
        <v>49</v>
      </c>
      <c r="L34" s="14"/>
    </row>
    <row r="35" spans="2:12" s="1" customFormat="1" ht="14.45" customHeight="1">
      <c r="B35" s="14"/>
      <c r="D35" s="164" t="s">
        <v>50</v>
      </c>
      <c r="E35" s="68" t="s">
        <v>51</v>
      </c>
      <c r="F35" s="98">
        <f>ROUND(J32,  2)</f>
        <v>0</v>
      </c>
      <c r="I35" s="165">
        <v>0.21</v>
      </c>
      <c r="J35" s="98">
        <f>ROUND((F35*I35),  2)</f>
        <v>0</v>
      </c>
      <c r="L35" s="14"/>
    </row>
    <row r="36" spans="2:12" s="1" customFormat="1" ht="14.45" customHeight="1">
      <c r="B36" s="14"/>
      <c r="E36" s="68" t="s">
        <v>52</v>
      </c>
      <c r="F36" s="98">
        <f>ROUND((SUM(BF130:BF191)),  2)</f>
        <v>0</v>
      </c>
      <c r="I36" s="165">
        <v>0.15</v>
      </c>
      <c r="J36" s="98">
        <f>ROUND(((SUM(BF130:BF191))*I36),  2)</f>
        <v>0</v>
      </c>
      <c r="L36" s="14"/>
    </row>
    <row r="37" spans="2:12" s="1" customFormat="1" ht="14.45" hidden="1" customHeight="1">
      <c r="B37" s="14"/>
      <c r="E37" s="68" t="s">
        <v>53</v>
      </c>
      <c r="F37" s="98">
        <f>ROUND((SUM(BG130:BG191)),  2)</f>
        <v>0</v>
      </c>
      <c r="I37" s="165">
        <v>0.21</v>
      </c>
      <c r="J37" s="98">
        <f>0</f>
        <v>0</v>
      </c>
      <c r="L37" s="14"/>
    </row>
    <row r="38" spans="2:12" s="1" customFormat="1" ht="14.45" hidden="1" customHeight="1">
      <c r="B38" s="14"/>
      <c r="E38" s="68" t="s">
        <v>54</v>
      </c>
      <c r="F38" s="98">
        <f>ROUND((SUM(BH130:BH191)),  2)</f>
        <v>0</v>
      </c>
      <c r="I38" s="165">
        <v>0.15</v>
      </c>
      <c r="J38" s="98">
        <f>0</f>
        <v>0</v>
      </c>
      <c r="L38" s="14"/>
    </row>
    <row r="39" spans="2:12" s="1" customFormat="1" ht="14.45" hidden="1" customHeight="1">
      <c r="B39" s="14"/>
      <c r="E39" s="68" t="s">
        <v>55</v>
      </c>
      <c r="F39" s="98">
        <f>ROUND((SUM(BI130:BI191)),  2)</f>
        <v>0</v>
      </c>
      <c r="I39" s="165">
        <v>0</v>
      </c>
      <c r="J39" s="98">
        <f>0</f>
        <v>0</v>
      </c>
      <c r="L39" s="14"/>
    </row>
    <row r="40" spans="2:12" s="1" customFormat="1" ht="6.95" customHeight="1">
      <c r="B40" s="14"/>
      <c r="L40" s="14"/>
    </row>
    <row r="41" spans="2:12" s="1" customFormat="1" ht="25.35" customHeight="1">
      <c r="B41" s="14"/>
      <c r="C41" s="166"/>
      <c r="D41" s="167" t="s">
        <v>56</v>
      </c>
      <c r="E41" s="92"/>
      <c r="F41" s="92"/>
      <c r="G41" s="168" t="s">
        <v>57</v>
      </c>
      <c r="H41" s="169" t="s">
        <v>58</v>
      </c>
      <c r="I41" s="92"/>
      <c r="J41" s="170">
        <f>SUM(J32:J39)</f>
        <v>0</v>
      </c>
      <c r="K41" s="171"/>
      <c r="L41" s="14"/>
    </row>
    <row r="42" spans="2:12" s="1" customFormat="1" ht="14.45" customHeight="1">
      <c r="B42" s="14"/>
      <c r="L42" s="14"/>
    </row>
    <row r="43" spans="2:12" ht="14.45" customHeight="1">
      <c r="B43" s="13"/>
      <c r="L43" s="13"/>
    </row>
    <row r="44" spans="2:12" ht="14.45" customHeight="1">
      <c r="B44" s="13"/>
      <c r="L44" s="13"/>
    </row>
    <row r="45" spans="2:12" ht="14.45" customHeight="1">
      <c r="B45" s="13"/>
      <c r="L45" s="13"/>
    </row>
    <row r="46" spans="2:12" ht="14.45" customHeight="1">
      <c r="B46" s="13"/>
      <c r="L46" s="13"/>
    </row>
    <row r="47" spans="2:12" ht="14.45" customHeight="1">
      <c r="B47" s="13"/>
      <c r="L47" s="13"/>
    </row>
    <row r="48" spans="2:12" ht="14.45" customHeight="1">
      <c r="B48" s="13"/>
      <c r="L48" s="13"/>
    </row>
    <row r="49" spans="2:12" ht="14.45" customHeight="1">
      <c r="B49" s="13"/>
      <c r="L49" s="13"/>
    </row>
    <row r="50" spans="2:12" s="1" customFormat="1" ht="14.45" customHeight="1">
      <c r="B50" s="14"/>
      <c r="D50" s="80" t="s">
        <v>59</v>
      </c>
      <c r="E50" s="81"/>
      <c r="F50" s="81"/>
      <c r="G50" s="80" t="s">
        <v>60</v>
      </c>
      <c r="H50" s="81"/>
      <c r="I50" s="81"/>
      <c r="J50" s="81"/>
      <c r="K50" s="81"/>
      <c r="L50" s="14"/>
    </row>
    <row r="51" spans="2:12">
      <c r="B51" s="13"/>
      <c r="L51" s="13"/>
    </row>
    <row r="52" spans="2:12">
      <c r="B52" s="13"/>
      <c r="L52" s="13"/>
    </row>
    <row r="53" spans="2:12">
      <c r="B53" s="13"/>
      <c r="L53" s="13"/>
    </row>
    <row r="54" spans="2:12">
      <c r="B54" s="13"/>
      <c r="L54" s="13"/>
    </row>
    <row r="55" spans="2:12">
      <c r="B55" s="13"/>
      <c r="L55" s="13"/>
    </row>
    <row r="56" spans="2:12">
      <c r="B56" s="13"/>
      <c r="L56" s="13"/>
    </row>
    <row r="57" spans="2:12">
      <c r="B57" s="13"/>
      <c r="L57" s="13"/>
    </row>
    <row r="58" spans="2:12">
      <c r="B58" s="13"/>
      <c r="L58" s="13"/>
    </row>
    <row r="59" spans="2:12">
      <c r="B59" s="13"/>
      <c r="L59" s="13"/>
    </row>
    <row r="60" spans="2:12">
      <c r="B60" s="13"/>
      <c r="L60" s="13"/>
    </row>
    <row r="61" spans="2:12" s="1" customFormat="1" ht="12.75">
      <c r="B61" s="14"/>
      <c r="D61" s="82" t="s">
        <v>61</v>
      </c>
      <c r="E61" s="73"/>
      <c r="F61" s="172" t="s">
        <v>62</v>
      </c>
      <c r="G61" s="82" t="s">
        <v>61</v>
      </c>
      <c r="H61" s="73"/>
      <c r="I61" s="73"/>
      <c r="J61" s="173" t="s">
        <v>62</v>
      </c>
      <c r="K61" s="73"/>
      <c r="L61" s="14"/>
    </row>
    <row r="62" spans="2:12">
      <c r="B62" s="13"/>
      <c r="L62" s="13"/>
    </row>
    <row r="63" spans="2:12">
      <c r="B63" s="13"/>
      <c r="L63" s="13"/>
    </row>
    <row r="64" spans="2:12">
      <c r="B64" s="13"/>
      <c r="L64" s="13"/>
    </row>
    <row r="65" spans="2:12" s="1" customFormat="1" ht="12.75">
      <c r="B65" s="14"/>
      <c r="D65" s="80" t="s">
        <v>63</v>
      </c>
      <c r="E65" s="81"/>
      <c r="F65" s="81"/>
      <c r="G65" s="80" t="s">
        <v>64</v>
      </c>
      <c r="H65" s="81"/>
      <c r="I65" s="81"/>
      <c r="J65" s="81"/>
      <c r="K65" s="81"/>
      <c r="L65" s="14"/>
    </row>
    <row r="66" spans="2:12">
      <c r="B66" s="13"/>
      <c r="L66" s="13"/>
    </row>
    <row r="67" spans="2:12">
      <c r="B67" s="13"/>
      <c r="L67" s="13"/>
    </row>
    <row r="68" spans="2:12">
      <c r="B68" s="13"/>
      <c r="L68" s="13"/>
    </row>
    <row r="69" spans="2:12">
      <c r="B69" s="13"/>
      <c r="L69" s="13"/>
    </row>
    <row r="70" spans="2:12">
      <c r="B70" s="13"/>
      <c r="L70" s="13"/>
    </row>
    <row r="71" spans="2:12">
      <c r="B71" s="13"/>
      <c r="L71" s="13"/>
    </row>
    <row r="72" spans="2:12">
      <c r="B72" s="13"/>
      <c r="L72" s="13"/>
    </row>
    <row r="73" spans="2:12">
      <c r="B73" s="13"/>
      <c r="L73" s="13"/>
    </row>
    <row r="74" spans="2:12">
      <c r="B74" s="13"/>
      <c r="L74" s="13"/>
    </row>
    <row r="75" spans="2:12">
      <c r="B75" s="13"/>
      <c r="L75" s="13"/>
    </row>
    <row r="76" spans="2:12" s="1" customFormat="1" ht="12.75">
      <c r="B76" s="14"/>
      <c r="D76" s="82" t="s">
        <v>61</v>
      </c>
      <c r="E76" s="73"/>
      <c r="F76" s="172" t="s">
        <v>62</v>
      </c>
      <c r="G76" s="82" t="s">
        <v>61</v>
      </c>
      <c r="H76" s="73"/>
      <c r="I76" s="73"/>
      <c r="J76" s="173" t="s">
        <v>62</v>
      </c>
      <c r="K76" s="73"/>
      <c r="L76" s="14"/>
    </row>
    <row r="77" spans="2:12" s="1" customFormat="1" ht="14.45" customHeight="1">
      <c r="B77" s="15"/>
      <c r="C77" s="84"/>
      <c r="D77" s="84"/>
      <c r="E77" s="84"/>
      <c r="F77" s="84"/>
      <c r="G77" s="84"/>
      <c r="H77" s="84"/>
      <c r="I77" s="84"/>
      <c r="J77" s="84"/>
      <c r="K77" s="84"/>
      <c r="L77" s="14"/>
    </row>
    <row r="81" spans="2:12" s="1" customFormat="1" ht="6.95" customHeight="1">
      <c r="B81" s="16"/>
      <c r="C81" s="85"/>
      <c r="D81" s="85"/>
      <c r="E81" s="85"/>
      <c r="F81" s="85"/>
      <c r="G81" s="85"/>
      <c r="H81" s="85"/>
      <c r="I81" s="85"/>
      <c r="J81" s="85"/>
      <c r="K81" s="85"/>
      <c r="L81" s="14"/>
    </row>
    <row r="82" spans="2:12" s="1" customFormat="1" ht="24.95" customHeight="1">
      <c r="B82" s="14"/>
      <c r="C82" s="86" t="s">
        <v>168</v>
      </c>
      <c r="L82" s="14"/>
    </row>
    <row r="83" spans="2:12" s="1" customFormat="1" ht="6.95" customHeight="1">
      <c r="B83" s="14"/>
      <c r="L83" s="14"/>
    </row>
    <row r="84" spans="2:12" s="1" customFormat="1" ht="12" customHeight="1">
      <c r="B84" s="14"/>
      <c r="C84" s="68" t="s">
        <v>14</v>
      </c>
      <c r="L84" s="14"/>
    </row>
    <row r="85" spans="2:12" s="1" customFormat="1" ht="16.5" customHeight="1">
      <c r="B85" s="14"/>
      <c r="E85" s="253" t="str">
        <f>E7</f>
        <v>REKONSTRUKCE CHODNÍKU V UL. SMETANOVO NÁBŘEŽÍ,  HRANICE</v>
      </c>
      <c r="F85" s="254"/>
      <c r="G85" s="254"/>
      <c r="H85" s="254"/>
      <c r="L85" s="14"/>
    </row>
    <row r="86" spans="2:12" ht="12" customHeight="1">
      <c r="B86" s="13"/>
      <c r="C86" s="68" t="s">
        <v>123</v>
      </c>
      <c r="L86" s="13"/>
    </row>
    <row r="87" spans="2:12" s="1" customFormat="1" ht="16.5" customHeight="1">
      <c r="B87" s="14"/>
      <c r="E87" s="253" t="s">
        <v>126</v>
      </c>
      <c r="F87" s="251"/>
      <c r="G87" s="251"/>
      <c r="H87" s="251"/>
      <c r="L87" s="14"/>
    </row>
    <row r="88" spans="2:12" s="1" customFormat="1" ht="12" customHeight="1">
      <c r="B88" s="14"/>
      <c r="C88" s="68" t="s">
        <v>129</v>
      </c>
      <c r="L88" s="14"/>
    </row>
    <row r="89" spans="2:12" s="1" customFormat="1" ht="16.5" customHeight="1">
      <c r="B89" s="14"/>
      <c r="E89" s="212" t="str">
        <f>E11</f>
        <v>VON-01 - VEDLEJŠÍ A OSTATNÍ NÁKLADY - uznatelná část</v>
      </c>
      <c r="F89" s="251"/>
      <c r="G89" s="251"/>
      <c r="H89" s="251"/>
      <c r="L89" s="14"/>
    </row>
    <row r="90" spans="2:12" s="1" customFormat="1" ht="6.95" customHeight="1">
      <c r="B90" s="14"/>
      <c r="L90" s="14"/>
    </row>
    <row r="91" spans="2:12" s="1" customFormat="1" ht="12" customHeight="1">
      <c r="B91" s="14"/>
      <c r="C91" s="68" t="s">
        <v>20</v>
      </c>
      <c r="F91" s="69" t="str">
        <f>F14</f>
        <v>Hranice. ul.Smetanovo nábřeží</v>
      </c>
      <c r="I91" s="68" t="s">
        <v>22</v>
      </c>
      <c r="J91" s="91" t="str">
        <f>IF(J14="","",J14)</f>
        <v>13. 7. 2023</v>
      </c>
      <c r="L91" s="14"/>
    </row>
    <row r="92" spans="2:12" s="1" customFormat="1" ht="6.95" customHeight="1">
      <c r="B92" s="14"/>
      <c r="L92" s="14"/>
    </row>
    <row r="93" spans="2:12" s="1" customFormat="1" ht="25.7" customHeight="1">
      <c r="B93" s="14"/>
      <c r="C93" s="68" t="s">
        <v>28</v>
      </c>
      <c r="F93" s="69" t="str">
        <f>E17</f>
        <v>Město Hranice, Pernštejnské nám.1, 753 01 Hranice</v>
      </c>
      <c r="I93" s="68" t="s">
        <v>35</v>
      </c>
      <c r="J93" s="70" t="str">
        <f>E23</f>
        <v>SISKO s.r.o., PŘEROV</v>
      </c>
      <c r="L93" s="14"/>
    </row>
    <row r="94" spans="2:12" s="1" customFormat="1" ht="15.2" customHeight="1">
      <c r="B94" s="14"/>
      <c r="C94" s="68" t="s">
        <v>34</v>
      </c>
      <c r="F94" s="69" t="str">
        <f>IF(E20="","",E20)</f>
        <v>Vyplň údaj</v>
      </c>
      <c r="I94" s="68" t="s">
        <v>40</v>
      </c>
      <c r="J94" s="70" t="str">
        <f>E26</f>
        <v>Obrtelová M.</v>
      </c>
      <c r="L94" s="14"/>
    </row>
    <row r="95" spans="2:12" s="1" customFormat="1" ht="10.35" customHeight="1">
      <c r="B95" s="14"/>
      <c r="L95" s="14"/>
    </row>
    <row r="96" spans="2:12" s="1" customFormat="1" ht="29.25" customHeight="1">
      <c r="B96" s="14"/>
      <c r="C96" s="174" t="s">
        <v>169</v>
      </c>
      <c r="D96" s="166"/>
      <c r="E96" s="166"/>
      <c r="F96" s="166"/>
      <c r="G96" s="166"/>
      <c r="H96" s="166"/>
      <c r="I96" s="166"/>
      <c r="J96" s="175" t="s">
        <v>170</v>
      </c>
      <c r="K96" s="166"/>
      <c r="L96" s="14"/>
    </row>
    <row r="97" spans="2:47" s="1" customFormat="1" ht="10.35" customHeight="1">
      <c r="B97" s="14"/>
      <c r="L97" s="14"/>
    </row>
    <row r="98" spans="2:47" s="1" customFormat="1" ht="23.1" customHeight="1">
      <c r="B98" s="14"/>
      <c r="C98" s="176" t="s">
        <v>171</v>
      </c>
      <c r="J98" s="95">
        <f>J130</f>
        <v>0</v>
      </c>
      <c r="L98" s="14"/>
      <c r="AU98" s="11" t="s">
        <v>172</v>
      </c>
    </row>
    <row r="99" spans="2:47" s="3" customFormat="1" ht="24.95" customHeight="1">
      <c r="B99" s="25"/>
      <c r="D99" s="177" t="s">
        <v>829</v>
      </c>
      <c r="E99" s="178"/>
      <c r="F99" s="178"/>
      <c r="G99" s="178"/>
      <c r="H99" s="178"/>
      <c r="I99" s="178"/>
      <c r="J99" s="179">
        <f>J131</f>
        <v>0</v>
      </c>
      <c r="L99" s="25"/>
    </row>
    <row r="100" spans="2:47" s="4" customFormat="1" ht="20.100000000000001" customHeight="1">
      <c r="B100" s="26"/>
      <c r="D100" s="180" t="s">
        <v>830</v>
      </c>
      <c r="E100" s="181"/>
      <c r="F100" s="181"/>
      <c r="G100" s="181"/>
      <c r="H100" s="181"/>
      <c r="I100" s="181"/>
      <c r="J100" s="182">
        <f>J132</f>
        <v>0</v>
      </c>
      <c r="L100" s="26"/>
    </row>
    <row r="101" spans="2:47" s="3" customFormat="1" ht="24.95" customHeight="1">
      <c r="B101" s="25"/>
      <c r="D101" s="177" t="s">
        <v>831</v>
      </c>
      <c r="E101" s="178"/>
      <c r="F101" s="178"/>
      <c r="G101" s="178"/>
      <c r="H101" s="178"/>
      <c r="I101" s="178"/>
      <c r="J101" s="179">
        <f>J141</f>
        <v>0</v>
      </c>
      <c r="L101" s="25"/>
    </row>
    <row r="102" spans="2:47" s="4" customFormat="1" ht="20.100000000000001" customHeight="1">
      <c r="B102" s="26"/>
      <c r="D102" s="180" t="s">
        <v>832</v>
      </c>
      <c r="E102" s="181"/>
      <c r="F102" s="181"/>
      <c r="G102" s="181"/>
      <c r="H102" s="181"/>
      <c r="I102" s="181"/>
      <c r="J102" s="182">
        <f>J142</f>
        <v>0</v>
      </c>
      <c r="L102" s="26"/>
    </row>
    <row r="103" spans="2:47" s="4" customFormat="1" ht="20.100000000000001" customHeight="1">
      <c r="B103" s="26"/>
      <c r="D103" s="180" t="s">
        <v>1001</v>
      </c>
      <c r="E103" s="181"/>
      <c r="F103" s="181"/>
      <c r="G103" s="181"/>
      <c r="H103" s="181"/>
      <c r="I103" s="181"/>
      <c r="J103" s="182">
        <f>J169</f>
        <v>0</v>
      </c>
      <c r="L103" s="26"/>
    </row>
    <row r="104" spans="2:47" s="4" customFormat="1" ht="20.100000000000001" customHeight="1">
      <c r="B104" s="26"/>
      <c r="D104" s="180" t="s">
        <v>833</v>
      </c>
      <c r="E104" s="181"/>
      <c r="F104" s="181"/>
      <c r="G104" s="181"/>
      <c r="H104" s="181"/>
      <c r="I104" s="181"/>
      <c r="J104" s="182">
        <f>J178</f>
        <v>0</v>
      </c>
      <c r="L104" s="26"/>
    </row>
    <row r="105" spans="2:47" s="4" customFormat="1" ht="20.100000000000001" customHeight="1">
      <c r="B105" s="26"/>
      <c r="D105" s="180" t="s">
        <v>834</v>
      </c>
      <c r="E105" s="181"/>
      <c r="F105" s="181"/>
      <c r="G105" s="181"/>
      <c r="H105" s="181"/>
      <c r="I105" s="181"/>
      <c r="J105" s="182">
        <f>J184</f>
        <v>0</v>
      </c>
      <c r="L105" s="26"/>
    </row>
    <row r="106" spans="2:47" s="4" customFormat="1" ht="20.100000000000001" customHeight="1">
      <c r="B106" s="26"/>
      <c r="D106" s="180" t="s">
        <v>1002</v>
      </c>
      <c r="E106" s="181"/>
      <c r="F106" s="181"/>
      <c r="G106" s="181"/>
      <c r="H106" s="181"/>
      <c r="I106" s="181"/>
      <c r="J106" s="182">
        <f>J192</f>
        <v>0</v>
      </c>
      <c r="L106" s="26"/>
    </row>
    <row r="107" spans="2:47" s="4" customFormat="1" ht="20.100000000000001" customHeight="1">
      <c r="B107" s="26"/>
      <c r="D107" s="180" t="s">
        <v>1003</v>
      </c>
      <c r="E107" s="181"/>
      <c r="F107" s="181"/>
      <c r="G107" s="181"/>
      <c r="H107" s="181"/>
      <c r="I107" s="181"/>
      <c r="J107" s="182">
        <f>J198</f>
        <v>0</v>
      </c>
      <c r="L107" s="26"/>
    </row>
    <row r="108" spans="2:47" s="4" customFormat="1" ht="20.100000000000001" customHeight="1">
      <c r="B108" s="26"/>
      <c r="D108" s="180" t="s">
        <v>1004</v>
      </c>
      <c r="E108" s="181"/>
      <c r="F108" s="181"/>
      <c r="G108" s="181"/>
      <c r="H108" s="181"/>
      <c r="I108" s="181"/>
      <c r="J108" s="182">
        <f>J202</f>
        <v>0</v>
      </c>
      <c r="L108" s="26"/>
    </row>
    <row r="109" spans="2:47" s="1" customFormat="1" ht="21.75" customHeight="1">
      <c r="B109" s="14"/>
      <c r="L109" s="14"/>
    </row>
    <row r="110" spans="2:47" s="1" customFormat="1" ht="6.95" customHeight="1">
      <c r="B110" s="15"/>
      <c r="C110" s="84"/>
      <c r="D110" s="84"/>
      <c r="E110" s="84"/>
      <c r="F110" s="84"/>
      <c r="G110" s="84"/>
      <c r="H110" s="84"/>
      <c r="I110" s="84"/>
      <c r="J110" s="84"/>
      <c r="K110" s="84"/>
      <c r="L110" s="14"/>
    </row>
    <row r="114" spans="2:12" s="1" customFormat="1" ht="6.95" customHeight="1">
      <c r="B114" s="16"/>
      <c r="C114" s="85"/>
      <c r="D114" s="85"/>
      <c r="E114" s="85"/>
      <c r="F114" s="85"/>
      <c r="G114" s="85"/>
      <c r="H114" s="85"/>
      <c r="I114" s="85"/>
      <c r="J114" s="85"/>
      <c r="K114" s="85"/>
      <c r="L114" s="14"/>
    </row>
    <row r="115" spans="2:12" s="1" customFormat="1" ht="24.95" customHeight="1">
      <c r="B115" s="14"/>
      <c r="C115" s="86" t="s">
        <v>183</v>
      </c>
      <c r="L115" s="14"/>
    </row>
    <row r="116" spans="2:12" s="1" customFormat="1" ht="6.95" customHeight="1">
      <c r="B116" s="14"/>
      <c r="L116" s="14"/>
    </row>
    <row r="117" spans="2:12" s="1" customFormat="1" ht="12" customHeight="1">
      <c r="B117" s="14"/>
      <c r="C117" s="68" t="s">
        <v>14</v>
      </c>
      <c r="L117" s="14"/>
    </row>
    <row r="118" spans="2:12" s="1" customFormat="1" ht="16.5" customHeight="1">
      <c r="B118" s="14"/>
      <c r="E118" s="253" t="str">
        <f>E7</f>
        <v>REKONSTRUKCE CHODNÍKU V UL. SMETANOVO NÁBŘEŽÍ,  HRANICE</v>
      </c>
      <c r="F118" s="254"/>
      <c r="G118" s="254"/>
      <c r="H118" s="254"/>
      <c r="L118" s="14"/>
    </row>
    <row r="119" spans="2:12" ht="12" customHeight="1">
      <c r="B119" s="13"/>
      <c r="C119" s="68" t="s">
        <v>123</v>
      </c>
      <c r="L119" s="13"/>
    </row>
    <row r="120" spans="2:12" s="1" customFormat="1" ht="16.5" customHeight="1">
      <c r="B120" s="14"/>
      <c r="E120" s="253" t="s">
        <v>126</v>
      </c>
      <c r="F120" s="251"/>
      <c r="G120" s="251"/>
      <c r="H120" s="251"/>
      <c r="L120" s="14"/>
    </row>
    <row r="121" spans="2:12" s="1" customFormat="1" ht="12" customHeight="1">
      <c r="B121" s="14"/>
      <c r="C121" s="68" t="s">
        <v>129</v>
      </c>
      <c r="L121" s="14"/>
    </row>
    <row r="122" spans="2:12" s="1" customFormat="1" ht="16.5" customHeight="1">
      <c r="B122" s="14"/>
      <c r="E122" s="212" t="str">
        <f>E11</f>
        <v>VON-01 - VEDLEJŠÍ A OSTATNÍ NÁKLADY - uznatelná část</v>
      </c>
      <c r="F122" s="251"/>
      <c r="G122" s="251"/>
      <c r="H122" s="251"/>
      <c r="L122" s="14"/>
    </row>
    <row r="123" spans="2:12" s="1" customFormat="1" ht="6.95" customHeight="1">
      <c r="B123" s="14"/>
      <c r="L123" s="14"/>
    </row>
    <row r="124" spans="2:12" s="1" customFormat="1" ht="12" customHeight="1">
      <c r="B124" s="14"/>
      <c r="C124" s="68" t="s">
        <v>20</v>
      </c>
      <c r="F124" s="69" t="str">
        <f>F14</f>
        <v>Hranice. ul.Smetanovo nábřeží</v>
      </c>
      <c r="I124" s="68" t="s">
        <v>22</v>
      </c>
      <c r="J124" s="91" t="str">
        <f>IF(J14="","",J14)</f>
        <v>13. 7. 2023</v>
      </c>
      <c r="L124" s="14"/>
    </row>
    <row r="125" spans="2:12" s="1" customFormat="1" ht="6.95" customHeight="1">
      <c r="B125" s="14"/>
      <c r="L125" s="14"/>
    </row>
    <row r="126" spans="2:12" s="1" customFormat="1" ht="25.7" customHeight="1">
      <c r="B126" s="14"/>
      <c r="C126" s="68" t="s">
        <v>28</v>
      </c>
      <c r="F126" s="69" t="str">
        <f>E17</f>
        <v>Město Hranice, Pernštejnské nám.1, 753 01 Hranice</v>
      </c>
      <c r="I126" s="68" t="s">
        <v>35</v>
      </c>
      <c r="J126" s="70" t="str">
        <f>E23</f>
        <v>SISKO s.r.o., PŘEROV</v>
      </c>
      <c r="L126" s="14"/>
    </row>
    <row r="127" spans="2:12" s="1" customFormat="1" ht="15.2" customHeight="1">
      <c r="B127" s="14"/>
      <c r="C127" s="68" t="s">
        <v>34</v>
      </c>
      <c r="F127" s="69" t="str">
        <f>IF(E20="","",E20)</f>
        <v>Vyplň údaj</v>
      </c>
      <c r="I127" s="68" t="s">
        <v>40</v>
      </c>
      <c r="J127" s="70" t="str">
        <f>E26</f>
        <v>Obrtelová M.</v>
      </c>
      <c r="L127" s="14"/>
    </row>
    <row r="128" spans="2:12" s="1" customFormat="1" ht="10.35" customHeight="1">
      <c r="B128" s="14"/>
      <c r="L128" s="14"/>
    </row>
    <row r="129" spans="2:65" s="5" customFormat="1" ht="29.25" customHeight="1">
      <c r="B129" s="27"/>
      <c r="C129" s="183" t="s">
        <v>184</v>
      </c>
      <c r="D129" s="184" t="s">
        <v>71</v>
      </c>
      <c r="E129" s="184" t="s">
        <v>67</v>
      </c>
      <c r="F129" s="184" t="s">
        <v>68</v>
      </c>
      <c r="G129" s="184" t="s">
        <v>185</v>
      </c>
      <c r="H129" s="184" t="s">
        <v>186</v>
      </c>
      <c r="I129" s="184" t="s">
        <v>187</v>
      </c>
      <c r="J129" s="184" t="s">
        <v>170</v>
      </c>
      <c r="K129" s="185" t="s">
        <v>188</v>
      </c>
      <c r="L129" s="27"/>
      <c r="M129" s="18" t="s">
        <v>1</v>
      </c>
      <c r="N129" s="19" t="s">
        <v>50</v>
      </c>
      <c r="O129" s="19" t="s">
        <v>189</v>
      </c>
      <c r="P129" s="19" t="s">
        <v>190</v>
      </c>
      <c r="Q129" s="19" t="s">
        <v>191</v>
      </c>
      <c r="R129" s="19" t="s">
        <v>192</v>
      </c>
      <c r="S129" s="19" t="s">
        <v>193</v>
      </c>
      <c r="T129" s="20" t="s">
        <v>194</v>
      </c>
    </row>
    <row r="130" spans="2:65" s="1" customFormat="1" ht="23.1" customHeight="1">
      <c r="B130" s="14"/>
      <c r="C130" s="93" t="s">
        <v>195</v>
      </c>
      <c r="J130" s="186">
        <f>J131+J141</f>
        <v>0</v>
      </c>
      <c r="L130" s="14"/>
      <c r="M130" s="21"/>
      <c r="N130" s="17"/>
      <c r="O130" s="17"/>
      <c r="P130" s="28">
        <f>P131+P141</f>
        <v>31.356000000000002</v>
      </c>
      <c r="Q130" s="17"/>
      <c r="R130" s="28">
        <f>R131+R141</f>
        <v>0</v>
      </c>
      <c r="S130" s="17"/>
      <c r="T130" s="29">
        <f>T131+T141</f>
        <v>0</v>
      </c>
      <c r="AT130" s="11" t="s">
        <v>85</v>
      </c>
      <c r="AU130" s="11" t="s">
        <v>172</v>
      </c>
      <c r="BK130" s="30">
        <f>BK131+BK141</f>
        <v>0</v>
      </c>
    </row>
    <row r="131" spans="2:65" s="6" customFormat="1" ht="26.1" customHeight="1">
      <c r="B131" s="31"/>
      <c r="D131" s="32" t="s">
        <v>85</v>
      </c>
      <c r="E131" s="187" t="s">
        <v>835</v>
      </c>
      <c r="F131" s="187" t="s">
        <v>836</v>
      </c>
      <c r="J131" s="188">
        <f>BK131</f>
        <v>0</v>
      </c>
      <c r="L131" s="31"/>
      <c r="M131" s="33"/>
      <c r="P131" s="34">
        <f>P132</f>
        <v>31.356000000000002</v>
      </c>
      <c r="R131" s="34">
        <f>R132</f>
        <v>0</v>
      </c>
      <c r="T131" s="35">
        <f>T132</f>
        <v>0</v>
      </c>
      <c r="AR131" s="32" t="s">
        <v>205</v>
      </c>
      <c r="AT131" s="36" t="s">
        <v>85</v>
      </c>
      <c r="AU131" s="36" t="s">
        <v>86</v>
      </c>
      <c r="AY131" s="32" t="s">
        <v>198</v>
      </c>
      <c r="BK131" s="37">
        <f>BK132</f>
        <v>0</v>
      </c>
    </row>
    <row r="132" spans="2:65" s="6" customFormat="1" ht="23.1" customHeight="1">
      <c r="B132" s="31"/>
      <c r="D132" s="32" t="s">
        <v>85</v>
      </c>
      <c r="E132" s="189" t="s">
        <v>837</v>
      </c>
      <c r="F132" s="189" t="s">
        <v>838</v>
      </c>
      <c r="J132" s="190">
        <f>BK132</f>
        <v>0</v>
      </c>
      <c r="L132" s="31"/>
      <c r="M132" s="33"/>
      <c r="P132" s="34">
        <f>SUM(P133:P140)</f>
        <v>31.356000000000002</v>
      </c>
      <c r="R132" s="34">
        <f>SUM(R133:R140)</f>
        <v>0</v>
      </c>
      <c r="T132" s="35">
        <f>SUM(T133:T140)</f>
        <v>0</v>
      </c>
      <c r="AR132" s="32" t="s">
        <v>205</v>
      </c>
      <c r="AT132" s="36" t="s">
        <v>85</v>
      </c>
      <c r="AU132" s="36" t="s">
        <v>93</v>
      </c>
      <c r="AY132" s="32" t="s">
        <v>198</v>
      </c>
      <c r="BK132" s="37">
        <f>SUM(BK133:BK140)</f>
        <v>0</v>
      </c>
    </row>
    <row r="133" spans="2:65" s="1" customFormat="1" ht="24.2" customHeight="1">
      <c r="B133" s="14"/>
      <c r="C133" s="195" t="s">
        <v>93</v>
      </c>
      <c r="D133" s="195" t="s">
        <v>200</v>
      </c>
      <c r="E133" s="196" t="s">
        <v>839</v>
      </c>
      <c r="F133" s="192" t="s">
        <v>840</v>
      </c>
      <c r="G133" s="197" t="s">
        <v>841</v>
      </c>
      <c r="H133" s="198">
        <v>1</v>
      </c>
      <c r="I133" s="161"/>
      <c r="J133" s="191">
        <f>ROUND(I133*H133,2)</f>
        <v>0</v>
      </c>
      <c r="K133" s="192" t="s">
        <v>343</v>
      </c>
      <c r="L133" s="14"/>
      <c r="M133" s="39" t="s">
        <v>1</v>
      </c>
      <c r="N133" s="40" t="s">
        <v>51</v>
      </c>
      <c r="O133" s="41">
        <v>31.356000000000002</v>
      </c>
      <c r="P133" s="41">
        <f>O133*H133</f>
        <v>31.356000000000002</v>
      </c>
      <c r="Q133" s="41">
        <v>0</v>
      </c>
      <c r="R133" s="41">
        <f>Q133*H133</f>
        <v>0</v>
      </c>
      <c r="S133" s="41">
        <v>0</v>
      </c>
      <c r="T133" s="42">
        <f>S133*H133</f>
        <v>0</v>
      </c>
      <c r="AR133" s="43" t="s">
        <v>842</v>
      </c>
      <c r="AT133" s="43" t="s">
        <v>200</v>
      </c>
      <c r="AU133" s="43" t="s">
        <v>95</v>
      </c>
      <c r="AY133" s="11" t="s">
        <v>198</v>
      </c>
      <c r="BE133" s="44">
        <f>IF(N133="základní",J133,0)</f>
        <v>0</v>
      </c>
      <c r="BF133" s="44">
        <f>IF(N133="snížená",J133,0)</f>
        <v>0</v>
      </c>
      <c r="BG133" s="44">
        <f>IF(N133="zákl. přenesená",J133,0)</f>
        <v>0</v>
      </c>
      <c r="BH133" s="44">
        <f>IF(N133="sníž. přenesená",J133,0)</f>
        <v>0</v>
      </c>
      <c r="BI133" s="44">
        <f>IF(N133="nulová",J133,0)</f>
        <v>0</v>
      </c>
      <c r="BJ133" s="11" t="s">
        <v>93</v>
      </c>
      <c r="BK133" s="44">
        <f>ROUND(I133*H133,2)</f>
        <v>0</v>
      </c>
      <c r="BL133" s="11" t="s">
        <v>842</v>
      </c>
      <c r="BM133" s="43" t="s">
        <v>843</v>
      </c>
    </row>
    <row r="134" spans="2:65" s="9" customFormat="1">
      <c r="B134" s="53"/>
      <c r="D134" s="199" t="s">
        <v>207</v>
      </c>
      <c r="E134" s="54" t="s">
        <v>1</v>
      </c>
      <c r="F134" s="203" t="s">
        <v>844</v>
      </c>
      <c r="H134" s="204">
        <v>1</v>
      </c>
      <c r="L134" s="53"/>
      <c r="M134" s="55"/>
      <c r="T134" s="56"/>
      <c r="AT134" s="54" t="s">
        <v>207</v>
      </c>
      <c r="AU134" s="54" t="s">
        <v>95</v>
      </c>
      <c r="AV134" s="9" t="s">
        <v>95</v>
      </c>
      <c r="AW134" s="9" t="s">
        <v>39</v>
      </c>
      <c r="AX134" s="9" t="s">
        <v>86</v>
      </c>
      <c r="AY134" s="54" t="s">
        <v>198</v>
      </c>
    </row>
    <row r="135" spans="2:65" s="7" customFormat="1">
      <c r="B135" s="45"/>
      <c r="D135" s="199" t="s">
        <v>207</v>
      </c>
      <c r="E135" s="46" t="s">
        <v>1</v>
      </c>
      <c r="F135" s="200" t="s">
        <v>845</v>
      </c>
      <c r="H135" s="46" t="s">
        <v>1</v>
      </c>
      <c r="L135" s="45"/>
      <c r="M135" s="47"/>
      <c r="T135" s="48"/>
      <c r="AT135" s="46" t="s">
        <v>207</v>
      </c>
      <c r="AU135" s="46" t="s">
        <v>95</v>
      </c>
      <c r="AV135" s="7" t="s">
        <v>93</v>
      </c>
      <c r="AW135" s="7" t="s">
        <v>39</v>
      </c>
      <c r="AX135" s="7" t="s">
        <v>86</v>
      </c>
      <c r="AY135" s="46" t="s">
        <v>198</v>
      </c>
    </row>
    <row r="136" spans="2:65" s="7" customFormat="1">
      <c r="B136" s="45"/>
      <c r="D136" s="199" t="s">
        <v>207</v>
      </c>
      <c r="E136" s="46" t="s">
        <v>1</v>
      </c>
      <c r="F136" s="200" t="s">
        <v>846</v>
      </c>
      <c r="H136" s="46" t="s">
        <v>1</v>
      </c>
      <c r="L136" s="45"/>
      <c r="M136" s="47"/>
      <c r="T136" s="48"/>
      <c r="AT136" s="46" t="s">
        <v>207</v>
      </c>
      <c r="AU136" s="46" t="s">
        <v>95</v>
      </c>
      <c r="AV136" s="7" t="s">
        <v>93</v>
      </c>
      <c r="AW136" s="7" t="s">
        <v>39</v>
      </c>
      <c r="AX136" s="7" t="s">
        <v>86</v>
      </c>
      <c r="AY136" s="46" t="s">
        <v>198</v>
      </c>
    </row>
    <row r="137" spans="2:65" s="7" customFormat="1">
      <c r="B137" s="45"/>
      <c r="D137" s="199" t="s">
        <v>207</v>
      </c>
      <c r="E137" s="46" t="s">
        <v>1</v>
      </c>
      <c r="F137" s="200" t="s">
        <v>847</v>
      </c>
      <c r="H137" s="46" t="s">
        <v>1</v>
      </c>
      <c r="L137" s="45"/>
      <c r="M137" s="47"/>
      <c r="T137" s="48"/>
      <c r="AT137" s="46" t="s">
        <v>207</v>
      </c>
      <c r="AU137" s="46" t="s">
        <v>95</v>
      </c>
      <c r="AV137" s="7" t="s">
        <v>93</v>
      </c>
      <c r="AW137" s="7" t="s">
        <v>39</v>
      </c>
      <c r="AX137" s="7" t="s">
        <v>86</v>
      </c>
      <c r="AY137" s="46" t="s">
        <v>198</v>
      </c>
    </row>
    <row r="138" spans="2:65" s="7" customFormat="1">
      <c r="B138" s="45"/>
      <c r="D138" s="199" t="s">
        <v>207</v>
      </c>
      <c r="E138" s="46" t="s">
        <v>1</v>
      </c>
      <c r="F138" s="200" t="s">
        <v>848</v>
      </c>
      <c r="H138" s="46" t="s">
        <v>1</v>
      </c>
      <c r="L138" s="45"/>
      <c r="M138" s="47"/>
      <c r="T138" s="48"/>
      <c r="AT138" s="46" t="s">
        <v>207</v>
      </c>
      <c r="AU138" s="46" t="s">
        <v>95</v>
      </c>
      <c r="AV138" s="7" t="s">
        <v>93</v>
      </c>
      <c r="AW138" s="7" t="s">
        <v>39</v>
      </c>
      <c r="AX138" s="7" t="s">
        <v>86</v>
      </c>
      <c r="AY138" s="46" t="s">
        <v>198</v>
      </c>
    </row>
    <row r="139" spans="2:65" s="7" customFormat="1">
      <c r="B139" s="45"/>
      <c r="D139" s="199" t="s">
        <v>207</v>
      </c>
      <c r="E139" s="46" t="s">
        <v>1</v>
      </c>
      <c r="F139" s="200" t="s">
        <v>849</v>
      </c>
      <c r="H139" s="46" t="s">
        <v>1</v>
      </c>
      <c r="L139" s="45"/>
      <c r="M139" s="47"/>
      <c r="T139" s="48"/>
      <c r="AT139" s="46" t="s">
        <v>207</v>
      </c>
      <c r="AU139" s="46" t="s">
        <v>95</v>
      </c>
      <c r="AV139" s="7" t="s">
        <v>93</v>
      </c>
      <c r="AW139" s="7" t="s">
        <v>39</v>
      </c>
      <c r="AX139" s="7" t="s">
        <v>86</v>
      </c>
      <c r="AY139" s="46" t="s">
        <v>198</v>
      </c>
    </row>
    <row r="140" spans="2:65" s="10" customFormat="1">
      <c r="B140" s="57"/>
      <c r="D140" s="199" t="s">
        <v>207</v>
      </c>
      <c r="E140" s="58" t="s">
        <v>1</v>
      </c>
      <c r="F140" s="205" t="s">
        <v>220</v>
      </c>
      <c r="H140" s="206">
        <v>1</v>
      </c>
      <c r="L140" s="57"/>
      <c r="M140" s="59"/>
      <c r="T140" s="60"/>
      <c r="AT140" s="58" t="s">
        <v>207</v>
      </c>
      <c r="AU140" s="58" t="s">
        <v>95</v>
      </c>
      <c r="AV140" s="10" t="s">
        <v>205</v>
      </c>
      <c r="AW140" s="10" t="s">
        <v>39</v>
      </c>
      <c r="AX140" s="10" t="s">
        <v>93</v>
      </c>
      <c r="AY140" s="58" t="s">
        <v>198</v>
      </c>
    </row>
    <row r="141" spans="2:65" s="6" customFormat="1" ht="26.1" customHeight="1">
      <c r="B141" s="31"/>
      <c r="D141" s="32" t="s">
        <v>85</v>
      </c>
      <c r="E141" s="187" t="s">
        <v>850</v>
      </c>
      <c r="F141" s="187" t="s">
        <v>851</v>
      </c>
      <c r="J141" s="188">
        <f>J142+J169+J178+J184+J192+J198+J202</f>
        <v>0</v>
      </c>
      <c r="L141" s="31"/>
      <c r="M141" s="33"/>
      <c r="P141" s="34">
        <f>P142+P178+P184</f>
        <v>0</v>
      </c>
      <c r="R141" s="34">
        <f>R142+R178+R184</f>
        <v>0</v>
      </c>
      <c r="T141" s="35">
        <f>T142+T178+T184</f>
        <v>0</v>
      </c>
      <c r="AR141" s="32" t="s">
        <v>238</v>
      </c>
      <c r="AT141" s="36" t="s">
        <v>85</v>
      </c>
      <c r="AU141" s="36" t="s">
        <v>86</v>
      </c>
      <c r="AY141" s="32" t="s">
        <v>198</v>
      </c>
      <c r="BK141" s="37">
        <f>BK142+BK178+BK184</f>
        <v>0</v>
      </c>
    </row>
    <row r="142" spans="2:65" s="6" customFormat="1" ht="23.1" customHeight="1">
      <c r="B142" s="31"/>
      <c r="D142" s="32" t="s">
        <v>85</v>
      </c>
      <c r="E142" s="189" t="s">
        <v>852</v>
      </c>
      <c r="F142" s="189" t="s">
        <v>853</v>
      </c>
      <c r="J142" s="190">
        <f>SUM(J143:J165)</f>
        <v>0</v>
      </c>
      <c r="L142" s="31"/>
      <c r="M142" s="33"/>
      <c r="P142" s="34">
        <f>SUM(P158:P164)</f>
        <v>0</v>
      </c>
      <c r="R142" s="34">
        <f>SUM(R158:R164)</f>
        <v>0</v>
      </c>
      <c r="T142" s="35">
        <f>SUM(T158:T164)</f>
        <v>0</v>
      </c>
      <c r="AR142" s="32" t="s">
        <v>238</v>
      </c>
      <c r="AT142" s="36" t="s">
        <v>85</v>
      </c>
      <c r="AU142" s="36" t="s">
        <v>93</v>
      </c>
      <c r="AY142" s="32" t="s">
        <v>198</v>
      </c>
      <c r="BK142" s="37">
        <f>SUM(BK158:BK164)</f>
        <v>0</v>
      </c>
    </row>
    <row r="143" spans="2:65" s="6" customFormat="1" ht="16.5" customHeight="1">
      <c r="B143" s="31"/>
      <c r="C143" s="195">
        <v>2</v>
      </c>
      <c r="D143" s="195" t="s">
        <v>200</v>
      </c>
      <c r="E143" s="196" t="s">
        <v>1005</v>
      </c>
      <c r="F143" s="192" t="s">
        <v>1006</v>
      </c>
      <c r="G143" s="197" t="s">
        <v>841</v>
      </c>
      <c r="H143" s="198">
        <v>1</v>
      </c>
      <c r="I143" s="161"/>
      <c r="J143" s="191">
        <f>ROUND(I143*H143,2)</f>
        <v>0</v>
      </c>
      <c r="K143" s="192" t="s">
        <v>204</v>
      </c>
      <c r="L143" s="31"/>
      <c r="M143" s="33"/>
      <c r="P143" s="34"/>
      <c r="R143" s="34"/>
      <c r="T143" s="35"/>
      <c r="AR143" s="32"/>
      <c r="AT143" s="36"/>
      <c r="AU143" s="36"/>
      <c r="AY143" s="32"/>
      <c r="BK143" s="37"/>
    </row>
    <row r="144" spans="2:65" s="6" customFormat="1" ht="11.25" customHeight="1">
      <c r="B144" s="31"/>
      <c r="C144" s="7"/>
      <c r="D144" s="199" t="s">
        <v>207</v>
      </c>
      <c r="E144" s="46" t="s">
        <v>1</v>
      </c>
      <c r="F144" s="200" t="s">
        <v>1007</v>
      </c>
      <c r="G144" s="7"/>
      <c r="H144" s="46" t="s">
        <v>1</v>
      </c>
      <c r="I144" s="7"/>
      <c r="J144" s="7"/>
      <c r="K144" s="7"/>
      <c r="L144" s="31"/>
      <c r="M144" s="33"/>
      <c r="P144" s="34"/>
      <c r="R144" s="34"/>
      <c r="T144" s="35"/>
      <c r="AR144" s="32"/>
      <c r="AT144" s="36"/>
      <c r="AU144" s="36"/>
      <c r="AY144" s="32"/>
      <c r="BK144" s="37"/>
    </row>
    <row r="145" spans="2:65" s="6" customFormat="1" ht="11.25" customHeight="1">
      <c r="B145" s="31"/>
      <c r="C145" s="7"/>
      <c r="D145" s="199" t="s">
        <v>207</v>
      </c>
      <c r="E145" s="46" t="s">
        <v>1</v>
      </c>
      <c r="F145" s="200" t="s">
        <v>1008</v>
      </c>
      <c r="G145" s="7"/>
      <c r="H145" s="46" t="s">
        <v>1</v>
      </c>
      <c r="I145" s="7"/>
      <c r="J145" s="7"/>
      <c r="K145" s="7"/>
      <c r="L145" s="31"/>
      <c r="M145" s="33"/>
      <c r="P145" s="34"/>
      <c r="R145" s="34"/>
      <c r="T145" s="35"/>
      <c r="AR145" s="32"/>
      <c r="AT145" s="36"/>
      <c r="AU145" s="36"/>
      <c r="AY145" s="32"/>
      <c r="BK145" s="37"/>
    </row>
    <row r="146" spans="2:65" s="6" customFormat="1" ht="11.25" customHeight="1">
      <c r="B146" s="31"/>
      <c r="C146" s="7"/>
      <c r="D146" s="199" t="s">
        <v>207</v>
      </c>
      <c r="E146" s="46" t="s">
        <v>1</v>
      </c>
      <c r="F146" s="200" t="s">
        <v>1009</v>
      </c>
      <c r="G146" s="7"/>
      <c r="H146" s="46" t="s">
        <v>1</v>
      </c>
      <c r="I146" s="7"/>
      <c r="J146" s="7"/>
      <c r="K146" s="7"/>
      <c r="L146" s="31"/>
      <c r="M146" s="33"/>
      <c r="P146" s="34"/>
      <c r="R146" s="34"/>
      <c r="T146" s="35"/>
      <c r="AR146" s="32"/>
      <c r="AT146" s="36"/>
      <c r="AU146" s="36"/>
      <c r="AY146" s="32"/>
      <c r="BK146" s="37"/>
    </row>
    <row r="147" spans="2:65" s="6" customFormat="1" ht="11.25" customHeight="1">
      <c r="B147" s="31"/>
      <c r="C147" s="7"/>
      <c r="D147" s="199" t="s">
        <v>207</v>
      </c>
      <c r="E147" s="46" t="s">
        <v>1</v>
      </c>
      <c r="F147" s="200" t="s">
        <v>1010</v>
      </c>
      <c r="G147" s="7"/>
      <c r="H147" s="46" t="s">
        <v>1</v>
      </c>
      <c r="I147" s="7"/>
      <c r="J147" s="7"/>
      <c r="K147" s="7"/>
      <c r="L147" s="31"/>
      <c r="M147" s="33"/>
      <c r="P147" s="34"/>
      <c r="R147" s="34"/>
      <c r="T147" s="35"/>
      <c r="AR147" s="32"/>
      <c r="AT147" s="36"/>
      <c r="AU147" s="36"/>
      <c r="AY147" s="32"/>
      <c r="BK147" s="37"/>
    </row>
    <row r="148" spans="2:65" s="6" customFormat="1" ht="11.25" customHeight="1">
      <c r="B148" s="31"/>
      <c r="C148" s="7"/>
      <c r="D148" s="199" t="s">
        <v>207</v>
      </c>
      <c r="E148" s="46" t="s">
        <v>1</v>
      </c>
      <c r="F148" s="200" t="s">
        <v>1011</v>
      </c>
      <c r="G148" s="7"/>
      <c r="H148" s="46" t="s">
        <v>1</v>
      </c>
      <c r="I148" s="7"/>
      <c r="J148" s="7"/>
      <c r="K148" s="7"/>
      <c r="L148" s="31"/>
      <c r="M148" s="33"/>
      <c r="P148" s="34"/>
      <c r="R148" s="34"/>
      <c r="T148" s="35"/>
      <c r="AR148" s="32"/>
      <c r="AT148" s="36"/>
      <c r="AU148" s="36"/>
      <c r="AY148" s="32"/>
      <c r="BK148" s="37"/>
    </row>
    <row r="149" spans="2:65" s="6" customFormat="1" ht="11.25" customHeight="1">
      <c r="B149" s="31"/>
      <c r="C149" s="7"/>
      <c r="D149" s="199" t="s">
        <v>207</v>
      </c>
      <c r="E149" s="46" t="s">
        <v>1</v>
      </c>
      <c r="F149" s="200" t="s">
        <v>862</v>
      </c>
      <c r="G149" s="7"/>
      <c r="H149" s="46" t="s">
        <v>1</v>
      </c>
      <c r="I149" s="7"/>
      <c r="J149" s="7"/>
      <c r="K149" s="7"/>
      <c r="L149" s="31"/>
      <c r="M149" s="33"/>
      <c r="P149" s="34"/>
      <c r="R149" s="34"/>
      <c r="T149" s="35"/>
      <c r="AR149" s="32"/>
      <c r="AT149" s="36"/>
      <c r="AU149" s="36"/>
      <c r="AY149" s="32"/>
      <c r="BK149" s="37"/>
    </row>
    <row r="150" spans="2:65" s="6" customFormat="1" ht="11.25" customHeight="1">
      <c r="B150" s="31"/>
      <c r="C150" s="9"/>
      <c r="D150" s="199" t="s">
        <v>207</v>
      </c>
      <c r="E150" s="54" t="s">
        <v>1</v>
      </c>
      <c r="F150" s="203" t="s">
        <v>1012</v>
      </c>
      <c r="G150" s="9"/>
      <c r="H150" s="204">
        <v>1</v>
      </c>
      <c r="I150" s="9"/>
      <c r="J150" s="9"/>
      <c r="K150" s="9"/>
      <c r="L150" s="31"/>
      <c r="M150" s="33"/>
      <c r="P150" s="34"/>
      <c r="R150" s="34"/>
      <c r="T150" s="35"/>
      <c r="AR150" s="32"/>
      <c r="AT150" s="36"/>
      <c r="AU150" s="36"/>
      <c r="AY150" s="32"/>
      <c r="BK150" s="37"/>
    </row>
    <row r="151" spans="2:65" s="6" customFormat="1" ht="16.5" customHeight="1">
      <c r="B151" s="31"/>
      <c r="C151" s="195">
        <v>3</v>
      </c>
      <c r="D151" s="195" t="s">
        <v>200</v>
      </c>
      <c r="E151" s="196" t="s">
        <v>1013</v>
      </c>
      <c r="F151" s="192" t="s">
        <v>1014</v>
      </c>
      <c r="G151" s="197" t="s">
        <v>841</v>
      </c>
      <c r="H151" s="198">
        <v>1</v>
      </c>
      <c r="I151" s="161"/>
      <c r="J151" s="191">
        <f>ROUND(I151*H151,2)</f>
        <v>0</v>
      </c>
      <c r="K151" s="192" t="s">
        <v>204</v>
      </c>
      <c r="L151" s="31"/>
      <c r="M151" s="33"/>
      <c r="P151" s="34"/>
      <c r="R151" s="34"/>
      <c r="T151" s="35"/>
      <c r="AR151" s="32"/>
      <c r="AT151" s="36"/>
      <c r="AU151" s="36"/>
      <c r="AY151" s="32"/>
      <c r="BK151" s="37"/>
    </row>
    <row r="152" spans="2:65" s="6" customFormat="1" ht="11.25" customHeight="1">
      <c r="B152" s="31"/>
      <c r="C152" s="7"/>
      <c r="D152" s="199" t="s">
        <v>207</v>
      </c>
      <c r="E152" s="46" t="s">
        <v>1</v>
      </c>
      <c r="F152" s="200" t="s">
        <v>1015</v>
      </c>
      <c r="G152" s="7"/>
      <c r="H152" s="46" t="s">
        <v>1</v>
      </c>
      <c r="I152" s="7"/>
      <c r="J152" s="7"/>
      <c r="K152" s="7"/>
      <c r="L152" s="31"/>
      <c r="M152" s="33"/>
      <c r="P152" s="34"/>
      <c r="R152" s="34"/>
      <c r="T152" s="35"/>
      <c r="AR152" s="32"/>
      <c r="AT152" s="36"/>
      <c r="AU152" s="36"/>
      <c r="AY152" s="32"/>
      <c r="BK152" s="37"/>
    </row>
    <row r="153" spans="2:65" s="6" customFormat="1" ht="11.25" customHeight="1">
      <c r="B153" s="31"/>
      <c r="C153" s="7"/>
      <c r="D153" s="199" t="s">
        <v>207</v>
      </c>
      <c r="E153" s="46" t="s">
        <v>1</v>
      </c>
      <c r="F153" s="200" t="s">
        <v>1016</v>
      </c>
      <c r="G153" s="7"/>
      <c r="H153" s="46" t="s">
        <v>1</v>
      </c>
      <c r="I153" s="7"/>
      <c r="J153" s="7"/>
      <c r="K153" s="7"/>
      <c r="L153" s="31"/>
      <c r="M153" s="33"/>
      <c r="P153" s="34"/>
      <c r="R153" s="34"/>
      <c r="T153" s="35"/>
      <c r="AR153" s="32"/>
      <c r="AT153" s="36"/>
      <c r="AU153" s="36"/>
      <c r="AY153" s="32"/>
      <c r="BK153" s="37"/>
    </row>
    <row r="154" spans="2:65" s="6" customFormat="1" ht="11.25" customHeight="1">
      <c r="B154" s="31"/>
      <c r="C154" s="7"/>
      <c r="D154" s="199" t="s">
        <v>207</v>
      </c>
      <c r="E154" s="46" t="s">
        <v>1</v>
      </c>
      <c r="F154" s="200" t="s">
        <v>1017</v>
      </c>
      <c r="G154" s="7"/>
      <c r="H154" s="46" t="s">
        <v>1</v>
      </c>
      <c r="I154" s="7"/>
      <c r="J154" s="7"/>
      <c r="K154" s="7"/>
      <c r="L154" s="31"/>
      <c r="M154" s="33"/>
      <c r="P154" s="34"/>
      <c r="R154" s="34"/>
      <c r="T154" s="35"/>
      <c r="AR154" s="32"/>
      <c r="AT154" s="36"/>
      <c r="AU154" s="36"/>
      <c r="AY154" s="32"/>
      <c r="BK154" s="37"/>
    </row>
    <row r="155" spans="2:65" s="6" customFormat="1" ht="11.25" customHeight="1">
      <c r="B155" s="31"/>
      <c r="C155" s="7"/>
      <c r="D155" s="199" t="s">
        <v>207</v>
      </c>
      <c r="E155" s="46" t="s">
        <v>1</v>
      </c>
      <c r="F155" s="200" t="s">
        <v>1018</v>
      </c>
      <c r="G155" s="7"/>
      <c r="H155" s="46" t="s">
        <v>1</v>
      </c>
      <c r="I155" s="7"/>
      <c r="J155" s="7"/>
      <c r="K155" s="7"/>
      <c r="L155" s="31"/>
      <c r="M155" s="33"/>
      <c r="P155" s="34"/>
      <c r="R155" s="34"/>
      <c r="T155" s="35"/>
      <c r="AR155" s="32"/>
      <c r="AT155" s="36"/>
      <c r="AU155" s="36"/>
      <c r="AY155" s="32"/>
      <c r="BK155" s="37"/>
    </row>
    <row r="156" spans="2:65" s="6" customFormat="1" ht="11.25" customHeight="1">
      <c r="B156" s="31"/>
      <c r="C156" s="9"/>
      <c r="D156" s="199" t="s">
        <v>207</v>
      </c>
      <c r="E156" s="54" t="s">
        <v>1</v>
      </c>
      <c r="F156" s="203" t="s">
        <v>93</v>
      </c>
      <c r="G156" s="9"/>
      <c r="H156" s="204">
        <v>1</v>
      </c>
      <c r="I156" s="9"/>
      <c r="J156" s="9"/>
      <c r="K156" s="9"/>
      <c r="L156" s="31"/>
      <c r="M156" s="33"/>
      <c r="P156" s="34"/>
      <c r="R156" s="34"/>
      <c r="T156" s="35"/>
      <c r="AR156" s="32"/>
      <c r="AT156" s="36"/>
      <c r="AU156" s="36"/>
      <c r="AY156" s="32"/>
      <c r="BK156" s="37"/>
    </row>
    <row r="157" spans="2:65" s="6" customFormat="1" ht="11.25" customHeight="1">
      <c r="B157" s="31"/>
      <c r="C157" s="10"/>
      <c r="D157" s="199" t="s">
        <v>207</v>
      </c>
      <c r="E157" s="58" t="s">
        <v>1</v>
      </c>
      <c r="F157" s="205" t="s">
        <v>220</v>
      </c>
      <c r="G157" s="10"/>
      <c r="H157" s="206">
        <v>1</v>
      </c>
      <c r="I157" s="10"/>
      <c r="J157" s="10"/>
      <c r="K157" s="10"/>
      <c r="L157" s="31"/>
      <c r="M157" s="33"/>
      <c r="P157" s="34"/>
      <c r="R157" s="34"/>
      <c r="T157" s="35"/>
      <c r="AR157" s="32"/>
      <c r="AT157" s="36"/>
      <c r="AU157" s="36"/>
      <c r="AY157" s="32"/>
      <c r="BK157" s="37"/>
    </row>
    <row r="158" spans="2:65" s="1" customFormat="1" ht="16.5" customHeight="1">
      <c r="B158" s="14"/>
      <c r="C158" s="195">
        <v>4</v>
      </c>
      <c r="D158" s="195" t="s">
        <v>200</v>
      </c>
      <c r="E158" s="196" t="s">
        <v>854</v>
      </c>
      <c r="F158" s="192" t="s">
        <v>855</v>
      </c>
      <c r="G158" s="197" t="s">
        <v>841</v>
      </c>
      <c r="H158" s="198">
        <v>1</v>
      </c>
      <c r="I158" s="161"/>
      <c r="J158" s="191">
        <f>ROUND(I158*H158,2)</f>
        <v>0</v>
      </c>
      <c r="K158" s="192" t="s">
        <v>343</v>
      </c>
      <c r="L158" s="14"/>
      <c r="M158" s="39" t="s">
        <v>1</v>
      </c>
      <c r="N158" s="40" t="s">
        <v>51</v>
      </c>
      <c r="O158" s="41">
        <v>0</v>
      </c>
      <c r="P158" s="41">
        <f>O158*H158</f>
        <v>0</v>
      </c>
      <c r="Q158" s="41">
        <v>0</v>
      </c>
      <c r="R158" s="41">
        <f>Q158*H158</f>
        <v>0</v>
      </c>
      <c r="S158" s="41">
        <v>0</v>
      </c>
      <c r="T158" s="42">
        <f>S158*H158</f>
        <v>0</v>
      </c>
      <c r="AR158" s="43" t="s">
        <v>856</v>
      </c>
      <c r="AT158" s="43" t="s">
        <v>200</v>
      </c>
      <c r="AU158" s="43" t="s">
        <v>95</v>
      </c>
      <c r="AY158" s="11" t="s">
        <v>198</v>
      </c>
      <c r="BE158" s="44">
        <f>IF(N158="základní",J158,0)</f>
        <v>0</v>
      </c>
      <c r="BF158" s="44">
        <f>IF(N158="snížená",J158,0)</f>
        <v>0</v>
      </c>
      <c r="BG158" s="44">
        <f>IF(N158="zákl. přenesená",J158,0)</f>
        <v>0</v>
      </c>
      <c r="BH158" s="44">
        <f>IF(N158="sníž. přenesená",J158,0)</f>
        <v>0</v>
      </c>
      <c r="BI158" s="44">
        <f>IF(N158="nulová",J158,0)</f>
        <v>0</v>
      </c>
      <c r="BJ158" s="11" t="s">
        <v>93</v>
      </c>
      <c r="BK158" s="44">
        <f>ROUND(I158*H158,2)</f>
        <v>0</v>
      </c>
      <c r="BL158" s="11" t="s">
        <v>856</v>
      </c>
      <c r="BM158" s="43" t="s">
        <v>857</v>
      </c>
    </row>
    <row r="159" spans="2:65" s="7" customFormat="1">
      <c r="B159" s="45"/>
      <c r="D159" s="199" t="s">
        <v>207</v>
      </c>
      <c r="E159" s="46" t="s">
        <v>1</v>
      </c>
      <c r="F159" s="200" t="s">
        <v>858</v>
      </c>
      <c r="H159" s="46" t="s">
        <v>1</v>
      </c>
      <c r="L159" s="45"/>
      <c r="M159" s="47"/>
      <c r="T159" s="48"/>
      <c r="AT159" s="46" t="s">
        <v>207</v>
      </c>
      <c r="AU159" s="46" t="s">
        <v>95</v>
      </c>
      <c r="AV159" s="7" t="s">
        <v>93</v>
      </c>
      <c r="AW159" s="7" t="s">
        <v>39</v>
      </c>
      <c r="AX159" s="7" t="s">
        <v>86</v>
      </c>
      <c r="AY159" s="46" t="s">
        <v>198</v>
      </c>
    </row>
    <row r="160" spans="2:65" s="7" customFormat="1">
      <c r="B160" s="45"/>
      <c r="D160" s="199" t="s">
        <v>207</v>
      </c>
      <c r="E160" s="46" t="s">
        <v>1</v>
      </c>
      <c r="F160" s="200" t="s">
        <v>859</v>
      </c>
      <c r="H160" s="46" t="s">
        <v>1</v>
      </c>
      <c r="L160" s="45"/>
      <c r="M160" s="47"/>
      <c r="T160" s="48"/>
      <c r="AT160" s="46" t="s">
        <v>207</v>
      </c>
      <c r="AU160" s="46" t="s">
        <v>95</v>
      </c>
      <c r="AV160" s="7" t="s">
        <v>93</v>
      </c>
      <c r="AW160" s="7" t="s">
        <v>39</v>
      </c>
      <c r="AX160" s="7" t="s">
        <v>86</v>
      </c>
      <c r="AY160" s="46" t="s">
        <v>198</v>
      </c>
    </row>
    <row r="161" spans="2:51" s="9" customFormat="1">
      <c r="B161" s="53"/>
      <c r="D161" s="199" t="s">
        <v>207</v>
      </c>
      <c r="E161" s="54" t="s">
        <v>1</v>
      </c>
      <c r="F161" s="203" t="s">
        <v>860</v>
      </c>
      <c r="H161" s="204">
        <v>1</v>
      </c>
      <c r="L161" s="53"/>
      <c r="M161" s="55"/>
      <c r="T161" s="56"/>
      <c r="AT161" s="54" t="s">
        <v>207</v>
      </c>
      <c r="AU161" s="54" t="s">
        <v>95</v>
      </c>
      <c r="AV161" s="9" t="s">
        <v>95</v>
      </c>
      <c r="AW161" s="9" t="s">
        <v>39</v>
      </c>
      <c r="AX161" s="9" t="s">
        <v>86</v>
      </c>
      <c r="AY161" s="54" t="s">
        <v>198</v>
      </c>
    </row>
    <row r="162" spans="2:51" s="7" customFormat="1">
      <c r="B162" s="45"/>
      <c r="D162" s="199" t="s">
        <v>207</v>
      </c>
      <c r="E162" s="46" t="s">
        <v>1</v>
      </c>
      <c r="F162" s="200" t="s">
        <v>861</v>
      </c>
      <c r="H162" s="46" t="s">
        <v>1</v>
      </c>
      <c r="L162" s="45"/>
      <c r="M162" s="47"/>
      <c r="T162" s="48"/>
      <c r="AT162" s="46" t="s">
        <v>207</v>
      </c>
      <c r="AU162" s="46" t="s">
        <v>95</v>
      </c>
      <c r="AV162" s="7" t="s">
        <v>93</v>
      </c>
      <c r="AW162" s="7" t="s">
        <v>39</v>
      </c>
      <c r="AX162" s="7" t="s">
        <v>86</v>
      </c>
      <c r="AY162" s="46" t="s">
        <v>198</v>
      </c>
    </row>
    <row r="163" spans="2:51" s="7" customFormat="1">
      <c r="B163" s="45"/>
      <c r="D163" s="199" t="s">
        <v>207</v>
      </c>
      <c r="E163" s="46" t="s">
        <v>1</v>
      </c>
      <c r="F163" s="200" t="s">
        <v>862</v>
      </c>
      <c r="H163" s="46" t="s">
        <v>1</v>
      </c>
      <c r="L163" s="45"/>
      <c r="M163" s="47"/>
      <c r="T163" s="48"/>
      <c r="AT163" s="46" t="s">
        <v>207</v>
      </c>
      <c r="AU163" s="46" t="s">
        <v>95</v>
      </c>
      <c r="AV163" s="7" t="s">
        <v>93</v>
      </c>
      <c r="AW163" s="7" t="s">
        <v>39</v>
      </c>
      <c r="AX163" s="7" t="s">
        <v>86</v>
      </c>
      <c r="AY163" s="46" t="s">
        <v>198</v>
      </c>
    </row>
    <row r="164" spans="2:51" s="10" customFormat="1">
      <c r="B164" s="57"/>
      <c r="D164" s="199" t="s">
        <v>207</v>
      </c>
      <c r="E164" s="58" t="s">
        <v>1</v>
      </c>
      <c r="F164" s="205" t="s">
        <v>220</v>
      </c>
      <c r="H164" s="206">
        <v>1</v>
      </c>
      <c r="L164" s="57"/>
      <c r="M164" s="59"/>
      <c r="T164" s="60"/>
      <c r="AT164" s="58" t="s">
        <v>207</v>
      </c>
      <c r="AU164" s="58" t="s">
        <v>95</v>
      </c>
      <c r="AV164" s="10" t="s">
        <v>205</v>
      </c>
      <c r="AW164" s="10" t="s">
        <v>39</v>
      </c>
      <c r="AX164" s="10" t="s">
        <v>93</v>
      </c>
      <c r="AY164" s="58" t="s">
        <v>198</v>
      </c>
    </row>
    <row r="165" spans="2:51" s="10" customFormat="1" ht="16.5" customHeight="1">
      <c r="B165" s="57"/>
      <c r="C165" s="195">
        <v>5</v>
      </c>
      <c r="D165" s="195" t="s">
        <v>200</v>
      </c>
      <c r="E165" s="196" t="s">
        <v>1019</v>
      </c>
      <c r="F165" s="192" t="s">
        <v>1020</v>
      </c>
      <c r="G165" s="197" t="s">
        <v>841</v>
      </c>
      <c r="H165" s="198">
        <v>1</v>
      </c>
      <c r="I165" s="161"/>
      <c r="J165" s="191">
        <f>ROUND(I165*H165,2)</f>
        <v>0</v>
      </c>
      <c r="K165" s="192" t="s">
        <v>204</v>
      </c>
      <c r="L165" s="57"/>
      <c r="M165" s="59"/>
      <c r="T165" s="60"/>
      <c r="AT165" s="58"/>
      <c r="AU165" s="58"/>
      <c r="AY165" s="58"/>
    </row>
    <row r="166" spans="2:51" s="10" customFormat="1">
      <c r="B166" s="57"/>
      <c r="C166" s="7"/>
      <c r="D166" s="199" t="s">
        <v>207</v>
      </c>
      <c r="E166" s="46" t="s">
        <v>1</v>
      </c>
      <c r="F166" s="200" t="s">
        <v>1021</v>
      </c>
      <c r="G166" s="7"/>
      <c r="H166" s="46" t="s">
        <v>1</v>
      </c>
      <c r="I166" s="7"/>
      <c r="J166" s="7"/>
      <c r="K166" s="7"/>
      <c r="L166" s="57"/>
      <c r="M166" s="59"/>
      <c r="T166" s="60"/>
      <c r="AT166" s="58"/>
      <c r="AU166" s="58"/>
      <c r="AY166" s="58"/>
    </row>
    <row r="167" spans="2:51" s="10" customFormat="1">
      <c r="B167" s="57"/>
      <c r="C167" s="7"/>
      <c r="D167" s="199" t="s">
        <v>207</v>
      </c>
      <c r="E167" s="46" t="s">
        <v>1</v>
      </c>
      <c r="F167" s="200" t="s">
        <v>1022</v>
      </c>
      <c r="G167" s="7"/>
      <c r="H167" s="46" t="s">
        <v>1</v>
      </c>
      <c r="I167" s="7"/>
      <c r="J167" s="7"/>
      <c r="K167" s="7"/>
      <c r="L167" s="57"/>
      <c r="M167" s="59"/>
      <c r="T167" s="60"/>
      <c r="AT167" s="58"/>
      <c r="AU167" s="58"/>
      <c r="AY167" s="58"/>
    </row>
    <row r="168" spans="2:51" s="10" customFormat="1">
      <c r="B168" s="57"/>
      <c r="C168" s="9"/>
      <c r="D168" s="199" t="s">
        <v>207</v>
      </c>
      <c r="E168" s="54" t="s">
        <v>1</v>
      </c>
      <c r="F168" s="203" t="s">
        <v>1023</v>
      </c>
      <c r="G168" s="9"/>
      <c r="H168" s="204">
        <v>1</v>
      </c>
      <c r="I168" s="9"/>
      <c r="J168" s="9"/>
      <c r="K168" s="9"/>
      <c r="L168" s="57"/>
      <c r="M168" s="59"/>
      <c r="T168" s="60"/>
      <c r="AT168" s="58"/>
      <c r="AU168" s="58"/>
      <c r="AY168" s="58"/>
    </row>
    <row r="169" spans="2:51" s="10" customFormat="1" ht="12.75">
      <c r="B169" s="57"/>
      <c r="C169" s="6"/>
      <c r="D169" s="32" t="s">
        <v>85</v>
      </c>
      <c r="E169" s="189" t="s">
        <v>1024</v>
      </c>
      <c r="F169" s="189" t="s">
        <v>1025</v>
      </c>
      <c r="G169" s="6"/>
      <c r="H169" s="6"/>
      <c r="I169" s="6"/>
      <c r="J169" s="190">
        <f>J170</f>
        <v>0</v>
      </c>
      <c r="K169" s="6"/>
      <c r="L169" s="57"/>
      <c r="M169" s="59"/>
      <c r="T169" s="60"/>
      <c r="AT169" s="58"/>
      <c r="AU169" s="58"/>
      <c r="AY169" s="58"/>
    </row>
    <row r="170" spans="2:51" s="10" customFormat="1" ht="24">
      <c r="B170" s="57"/>
      <c r="C170" s="195">
        <v>6</v>
      </c>
      <c r="D170" s="195" t="s">
        <v>200</v>
      </c>
      <c r="E170" s="196" t="s">
        <v>1026</v>
      </c>
      <c r="F170" s="192" t="s">
        <v>1027</v>
      </c>
      <c r="G170" s="197" t="s">
        <v>841</v>
      </c>
      <c r="H170" s="198">
        <v>1</v>
      </c>
      <c r="I170" s="161"/>
      <c r="J170" s="191">
        <f>ROUND(I170*H170,2)</f>
        <v>0</v>
      </c>
      <c r="K170" s="192" t="s">
        <v>343</v>
      </c>
      <c r="L170" s="57"/>
      <c r="M170" s="59"/>
      <c r="T170" s="60"/>
      <c r="AT170" s="58"/>
      <c r="AU170" s="58"/>
      <c r="AY170" s="58"/>
    </row>
    <row r="171" spans="2:51" s="10" customFormat="1">
      <c r="B171" s="57"/>
      <c r="C171" s="7"/>
      <c r="D171" s="199" t="s">
        <v>207</v>
      </c>
      <c r="E171" s="46" t="s">
        <v>1</v>
      </c>
      <c r="F171" s="200" t="s">
        <v>1028</v>
      </c>
      <c r="G171" s="7"/>
      <c r="H171" s="46" t="s">
        <v>1</v>
      </c>
      <c r="I171" s="7"/>
      <c r="J171" s="7"/>
      <c r="K171" s="7"/>
      <c r="L171" s="57"/>
      <c r="M171" s="59"/>
      <c r="T171" s="60"/>
      <c r="AT171" s="58"/>
      <c r="AU171" s="58"/>
      <c r="AY171" s="58"/>
    </row>
    <row r="172" spans="2:51" s="10" customFormat="1">
      <c r="B172" s="57"/>
      <c r="C172" s="7"/>
      <c r="D172" s="199" t="s">
        <v>207</v>
      </c>
      <c r="E172" s="46" t="s">
        <v>1</v>
      </c>
      <c r="F172" s="200" t="s">
        <v>1029</v>
      </c>
      <c r="G172" s="7"/>
      <c r="H172" s="46" t="s">
        <v>1</v>
      </c>
      <c r="I172" s="7"/>
      <c r="J172" s="7"/>
      <c r="K172" s="7"/>
      <c r="L172" s="57"/>
      <c r="M172" s="59"/>
      <c r="T172" s="60"/>
      <c r="AT172" s="58"/>
      <c r="AU172" s="58"/>
      <c r="AY172" s="58"/>
    </row>
    <row r="173" spans="2:51" s="10" customFormat="1">
      <c r="B173" s="57"/>
      <c r="C173" s="8"/>
      <c r="D173" s="199" t="s">
        <v>207</v>
      </c>
      <c r="E173" s="50" t="s">
        <v>1</v>
      </c>
      <c r="F173" s="201" t="s">
        <v>252</v>
      </c>
      <c r="G173" s="8"/>
      <c r="H173" s="202">
        <v>0</v>
      </c>
      <c r="I173" s="8"/>
      <c r="J173" s="8"/>
      <c r="K173" s="8"/>
      <c r="L173" s="57"/>
      <c r="M173" s="59"/>
      <c r="T173" s="60"/>
      <c r="AT173" s="58"/>
      <c r="AU173" s="58"/>
      <c r="AY173" s="58"/>
    </row>
    <row r="174" spans="2:51" s="10" customFormat="1">
      <c r="B174" s="57"/>
      <c r="C174" s="7"/>
      <c r="D174" s="199" t="s">
        <v>207</v>
      </c>
      <c r="E174" s="46" t="s">
        <v>1</v>
      </c>
      <c r="F174" s="200" t="s">
        <v>1030</v>
      </c>
      <c r="G174" s="7"/>
      <c r="H174" s="46" t="s">
        <v>1</v>
      </c>
      <c r="I174" s="7"/>
      <c r="J174" s="7"/>
      <c r="K174" s="7"/>
      <c r="L174" s="57"/>
      <c r="M174" s="59"/>
      <c r="T174" s="60"/>
      <c r="AT174" s="58"/>
      <c r="AU174" s="58"/>
      <c r="AY174" s="58"/>
    </row>
    <row r="175" spans="2:51" s="10" customFormat="1">
      <c r="B175" s="57"/>
      <c r="C175" s="7"/>
      <c r="D175" s="199" t="s">
        <v>207</v>
      </c>
      <c r="E175" s="46" t="s">
        <v>1</v>
      </c>
      <c r="F175" s="200" t="s">
        <v>1031</v>
      </c>
      <c r="G175" s="7"/>
      <c r="H175" s="46" t="s">
        <v>1</v>
      </c>
      <c r="I175" s="7"/>
      <c r="J175" s="7"/>
      <c r="K175" s="7"/>
      <c r="L175" s="57"/>
      <c r="M175" s="59"/>
      <c r="T175" s="60"/>
      <c r="AT175" s="58"/>
      <c r="AU175" s="58"/>
      <c r="AY175" s="58"/>
    </row>
    <row r="176" spans="2:51" s="10" customFormat="1">
      <c r="B176" s="57"/>
      <c r="C176" s="9"/>
      <c r="D176" s="199" t="s">
        <v>207</v>
      </c>
      <c r="E176" s="54" t="s">
        <v>1</v>
      </c>
      <c r="F176" s="203" t="s">
        <v>93</v>
      </c>
      <c r="G176" s="9"/>
      <c r="H176" s="204">
        <v>1</v>
      </c>
      <c r="I176" s="9"/>
      <c r="J176" s="9"/>
      <c r="K176" s="9"/>
      <c r="L176" s="57"/>
      <c r="M176" s="59"/>
      <c r="T176" s="60"/>
      <c r="AT176" s="58"/>
      <c r="AU176" s="58"/>
      <c r="AY176" s="58"/>
    </row>
    <row r="177" spans="2:65" s="10" customFormat="1">
      <c r="B177" s="57"/>
      <c r="D177" s="199" t="s">
        <v>207</v>
      </c>
      <c r="E177" s="58" t="s">
        <v>1</v>
      </c>
      <c r="F177" s="205" t="s">
        <v>220</v>
      </c>
      <c r="H177" s="206">
        <v>1</v>
      </c>
      <c r="L177" s="57"/>
      <c r="M177" s="59"/>
      <c r="T177" s="60"/>
      <c r="AT177" s="58"/>
      <c r="AU177" s="58"/>
      <c r="AY177" s="58"/>
    </row>
    <row r="178" spans="2:65" s="6" customFormat="1" ht="23.1" customHeight="1">
      <c r="B178" s="31"/>
      <c r="D178" s="32" t="s">
        <v>85</v>
      </c>
      <c r="E178" s="189" t="s">
        <v>863</v>
      </c>
      <c r="F178" s="189" t="s">
        <v>864</v>
      </c>
      <c r="J178" s="190">
        <f>BK178</f>
        <v>0</v>
      </c>
      <c r="L178" s="31"/>
      <c r="M178" s="33"/>
      <c r="P178" s="34">
        <f>SUM(P179:P183)</f>
        <v>0</v>
      </c>
      <c r="R178" s="34">
        <f>SUM(R179:R183)</f>
        <v>0</v>
      </c>
      <c r="T178" s="35">
        <f>SUM(T179:T183)</f>
        <v>0</v>
      </c>
      <c r="AR178" s="32" t="s">
        <v>238</v>
      </c>
      <c r="AT178" s="36" t="s">
        <v>85</v>
      </c>
      <c r="AU178" s="36" t="s">
        <v>93</v>
      </c>
      <c r="AY178" s="32" t="s">
        <v>198</v>
      </c>
      <c r="BK178" s="37">
        <f>SUM(BK179:BK183)</f>
        <v>0</v>
      </c>
    </row>
    <row r="179" spans="2:65" s="1" customFormat="1" ht="16.5" customHeight="1">
      <c r="B179" s="14"/>
      <c r="C179" s="195">
        <v>7</v>
      </c>
      <c r="D179" s="195" t="s">
        <v>200</v>
      </c>
      <c r="E179" s="196" t="s">
        <v>865</v>
      </c>
      <c r="F179" s="192" t="s">
        <v>864</v>
      </c>
      <c r="G179" s="197" t="s">
        <v>841</v>
      </c>
      <c r="H179" s="198">
        <v>1</v>
      </c>
      <c r="I179" s="161"/>
      <c r="J179" s="191">
        <f>ROUND(I179*H179,2)</f>
        <v>0</v>
      </c>
      <c r="K179" s="192" t="s">
        <v>204</v>
      </c>
      <c r="L179" s="14"/>
      <c r="M179" s="39" t="s">
        <v>1</v>
      </c>
      <c r="N179" s="40" t="s">
        <v>51</v>
      </c>
      <c r="O179" s="41">
        <v>0</v>
      </c>
      <c r="P179" s="41">
        <f>O179*H179</f>
        <v>0</v>
      </c>
      <c r="Q179" s="41">
        <v>0</v>
      </c>
      <c r="R179" s="41">
        <f>Q179*H179</f>
        <v>0</v>
      </c>
      <c r="S179" s="41">
        <v>0</v>
      </c>
      <c r="T179" s="42">
        <f>S179*H179</f>
        <v>0</v>
      </c>
      <c r="AR179" s="43" t="s">
        <v>856</v>
      </c>
      <c r="AT179" s="43" t="s">
        <v>200</v>
      </c>
      <c r="AU179" s="43" t="s">
        <v>95</v>
      </c>
      <c r="AY179" s="11" t="s">
        <v>198</v>
      </c>
      <c r="BE179" s="44">
        <f>IF(N179="základní",J179,0)</f>
        <v>0</v>
      </c>
      <c r="BF179" s="44">
        <f>IF(N179="snížená",J179,0)</f>
        <v>0</v>
      </c>
      <c r="BG179" s="44">
        <f>IF(N179="zákl. přenesená",J179,0)</f>
        <v>0</v>
      </c>
      <c r="BH179" s="44">
        <f>IF(N179="sníž. přenesená",J179,0)</f>
        <v>0</v>
      </c>
      <c r="BI179" s="44">
        <f>IF(N179="nulová",J179,0)</f>
        <v>0</v>
      </c>
      <c r="BJ179" s="11" t="s">
        <v>93</v>
      </c>
      <c r="BK179" s="44">
        <f>ROUND(I179*H179,2)</f>
        <v>0</v>
      </c>
      <c r="BL179" s="11" t="s">
        <v>856</v>
      </c>
      <c r="BM179" s="43" t="s">
        <v>866</v>
      </c>
    </row>
    <row r="180" spans="2:65" s="7" customFormat="1">
      <c r="B180" s="45"/>
      <c r="D180" s="199" t="s">
        <v>207</v>
      </c>
      <c r="E180" s="46" t="s">
        <v>1</v>
      </c>
      <c r="F180" s="200" t="s">
        <v>867</v>
      </c>
      <c r="H180" s="46" t="s">
        <v>1</v>
      </c>
      <c r="L180" s="45"/>
      <c r="M180" s="47"/>
      <c r="T180" s="48"/>
      <c r="AT180" s="46" t="s">
        <v>207</v>
      </c>
      <c r="AU180" s="46" t="s">
        <v>95</v>
      </c>
      <c r="AV180" s="7" t="s">
        <v>93</v>
      </c>
      <c r="AW180" s="7" t="s">
        <v>39</v>
      </c>
      <c r="AX180" s="7" t="s">
        <v>86</v>
      </c>
      <c r="AY180" s="46" t="s">
        <v>198</v>
      </c>
    </row>
    <row r="181" spans="2:65" s="7" customFormat="1">
      <c r="B181" s="45"/>
      <c r="D181" s="199" t="s">
        <v>207</v>
      </c>
      <c r="E181" s="46" t="s">
        <v>1</v>
      </c>
      <c r="F181" s="200" t="s">
        <v>868</v>
      </c>
      <c r="H181" s="46" t="s">
        <v>1</v>
      </c>
      <c r="L181" s="45"/>
      <c r="M181" s="47"/>
      <c r="T181" s="48"/>
      <c r="AT181" s="46" t="s">
        <v>207</v>
      </c>
      <c r="AU181" s="46" t="s">
        <v>95</v>
      </c>
      <c r="AV181" s="7" t="s">
        <v>93</v>
      </c>
      <c r="AW181" s="7" t="s">
        <v>39</v>
      </c>
      <c r="AX181" s="7" t="s">
        <v>86</v>
      </c>
      <c r="AY181" s="46" t="s">
        <v>198</v>
      </c>
    </row>
    <row r="182" spans="2:65" s="9" customFormat="1">
      <c r="B182" s="53"/>
      <c r="D182" s="199" t="s">
        <v>207</v>
      </c>
      <c r="E182" s="54" t="s">
        <v>1</v>
      </c>
      <c r="F182" s="203" t="s">
        <v>869</v>
      </c>
      <c r="H182" s="204">
        <v>1</v>
      </c>
      <c r="L182" s="53"/>
      <c r="M182" s="55"/>
      <c r="T182" s="56"/>
      <c r="AT182" s="54" t="s">
        <v>207</v>
      </c>
      <c r="AU182" s="54" t="s">
        <v>95</v>
      </c>
      <c r="AV182" s="9" t="s">
        <v>95</v>
      </c>
      <c r="AW182" s="9" t="s">
        <v>39</v>
      </c>
      <c r="AX182" s="9" t="s">
        <v>86</v>
      </c>
      <c r="AY182" s="54" t="s">
        <v>198</v>
      </c>
    </row>
    <row r="183" spans="2:65" s="10" customFormat="1">
      <c r="B183" s="57"/>
      <c r="D183" s="199" t="s">
        <v>207</v>
      </c>
      <c r="E183" s="58" t="s">
        <v>1</v>
      </c>
      <c r="F183" s="205" t="s">
        <v>220</v>
      </c>
      <c r="H183" s="206">
        <v>1</v>
      </c>
      <c r="L183" s="57"/>
      <c r="M183" s="59"/>
      <c r="T183" s="60"/>
      <c r="AT183" s="58" t="s">
        <v>207</v>
      </c>
      <c r="AU183" s="58" t="s">
        <v>95</v>
      </c>
      <c r="AV183" s="10" t="s">
        <v>205</v>
      </c>
      <c r="AW183" s="10" t="s">
        <v>39</v>
      </c>
      <c r="AX183" s="10" t="s">
        <v>93</v>
      </c>
      <c r="AY183" s="58" t="s">
        <v>198</v>
      </c>
    </row>
    <row r="184" spans="2:65" s="6" customFormat="1" ht="23.1" customHeight="1">
      <c r="B184" s="31"/>
      <c r="D184" s="32" t="s">
        <v>85</v>
      </c>
      <c r="E184" s="189" t="s">
        <v>870</v>
      </c>
      <c r="F184" s="189" t="s">
        <v>871</v>
      </c>
      <c r="J184" s="190">
        <f>SUM(J185:J191)</f>
        <v>0</v>
      </c>
      <c r="L184" s="31"/>
      <c r="M184" s="33"/>
      <c r="P184" s="34">
        <f>SUM(P185:P191)</f>
        <v>0</v>
      </c>
      <c r="R184" s="34">
        <f>SUM(R185:R191)</f>
        <v>0</v>
      </c>
      <c r="T184" s="35">
        <f>SUM(T185:T191)</f>
        <v>0</v>
      </c>
      <c r="AR184" s="32" t="s">
        <v>238</v>
      </c>
      <c r="AT184" s="36" t="s">
        <v>85</v>
      </c>
      <c r="AU184" s="36" t="s">
        <v>93</v>
      </c>
      <c r="AY184" s="32" t="s">
        <v>198</v>
      </c>
      <c r="BK184" s="37">
        <f>SUM(BK185:BK191)</f>
        <v>0</v>
      </c>
    </row>
    <row r="185" spans="2:65" s="1" customFormat="1" ht="16.5" customHeight="1">
      <c r="B185" s="14"/>
      <c r="C185" s="195">
        <v>8</v>
      </c>
      <c r="D185" s="195" t="s">
        <v>200</v>
      </c>
      <c r="E185" s="196" t="s">
        <v>872</v>
      </c>
      <c r="F185" s="192" t="s">
        <v>873</v>
      </c>
      <c r="G185" s="197" t="s">
        <v>652</v>
      </c>
      <c r="H185" s="198">
        <v>3</v>
      </c>
      <c r="I185" s="161"/>
      <c r="J185" s="191">
        <f>ROUND(I185*H185,2)</f>
        <v>0</v>
      </c>
      <c r="K185" s="192" t="s">
        <v>204</v>
      </c>
      <c r="L185" s="14"/>
      <c r="M185" s="39" t="s">
        <v>1</v>
      </c>
      <c r="N185" s="40" t="s">
        <v>51</v>
      </c>
      <c r="O185" s="41">
        <v>0</v>
      </c>
      <c r="P185" s="41">
        <f>O185*H185</f>
        <v>0</v>
      </c>
      <c r="Q185" s="41">
        <v>0</v>
      </c>
      <c r="R185" s="41">
        <f>Q185*H185</f>
        <v>0</v>
      </c>
      <c r="S185" s="41">
        <v>0</v>
      </c>
      <c r="T185" s="42">
        <f>S185*H185</f>
        <v>0</v>
      </c>
      <c r="AR185" s="43" t="s">
        <v>856</v>
      </c>
      <c r="AT185" s="43" t="s">
        <v>200</v>
      </c>
      <c r="AU185" s="43" t="s">
        <v>95</v>
      </c>
      <c r="AY185" s="11" t="s">
        <v>198</v>
      </c>
      <c r="BE185" s="44">
        <f>IF(N185="základní",J185,0)</f>
        <v>0</v>
      </c>
      <c r="BF185" s="44">
        <f>IF(N185="snížená",J185,0)</f>
        <v>0</v>
      </c>
      <c r="BG185" s="44">
        <f>IF(N185="zákl. přenesená",J185,0)</f>
        <v>0</v>
      </c>
      <c r="BH185" s="44">
        <f>IF(N185="sníž. přenesená",J185,0)</f>
        <v>0</v>
      </c>
      <c r="BI185" s="44">
        <f>IF(N185="nulová",J185,0)</f>
        <v>0</v>
      </c>
      <c r="BJ185" s="11" t="s">
        <v>93</v>
      </c>
      <c r="BK185" s="44">
        <f>ROUND(I185*H185,2)</f>
        <v>0</v>
      </c>
      <c r="BL185" s="11" t="s">
        <v>856</v>
      </c>
      <c r="BM185" s="43" t="s">
        <v>874</v>
      </c>
    </row>
    <row r="186" spans="2:65" s="9" customFormat="1">
      <c r="B186" s="53"/>
      <c r="D186" s="199" t="s">
        <v>207</v>
      </c>
      <c r="E186" s="54" t="s">
        <v>1</v>
      </c>
      <c r="F186" s="203" t="s">
        <v>875</v>
      </c>
      <c r="H186" s="204">
        <v>3</v>
      </c>
      <c r="L186" s="53"/>
      <c r="M186" s="55"/>
      <c r="T186" s="56"/>
      <c r="AT186" s="54" t="s">
        <v>207</v>
      </c>
      <c r="AU186" s="54" t="s">
        <v>95</v>
      </c>
      <c r="AV186" s="9" t="s">
        <v>95</v>
      </c>
      <c r="AW186" s="9" t="s">
        <v>39</v>
      </c>
      <c r="AX186" s="9" t="s">
        <v>93</v>
      </c>
      <c r="AY186" s="54" t="s">
        <v>198</v>
      </c>
    </row>
    <row r="187" spans="2:65" s="9" customFormat="1" ht="24">
      <c r="B187" s="53"/>
      <c r="C187" s="195">
        <v>9</v>
      </c>
      <c r="D187" s="195" t="s">
        <v>200</v>
      </c>
      <c r="E187" s="196" t="s">
        <v>1032</v>
      </c>
      <c r="F187" s="192" t="s">
        <v>1033</v>
      </c>
      <c r="G187" s="197" t="s">
        <v>1034</v>
      </c>
      <c r="H187" s="198">
        <v>1</v>
      </c>
      <c r="I187" s="161"/>
      <c r="J187" s="191">
        <f>ROUND(I187*H187,2)</f>
        <v>0</v>
      </c>
      <c r="K187" s="192" t="s">
        <v>343</v>
      </c>
      <c r="L187" s="53"/>
      <c r="M187" s="55"/>
      <c r="T187" s="56"/>
      <c r="AT187" s="54"/>
      <c r="AU187" s="54"/>
      <c r="AY187" s="54"/>
    </row>
    <row r="188" spans="2:65" s="9" customFormat="1">
      <c r="B188" s="53"/>
      <c r="D188" s="199" t="s">
        <v>207</v>
      </c>
      <c r="E188" s="54" t="s">
        <v>1</v>
      </c>
      <c r="F188" s="203" t="s">
        <v>1035</v>
      </c>
      <c r="H188" s="204">
        <v>1</v>
      </c>
      <c r="L188" s="53"/>
      <c r="M188" s="55"/>
      <c r="T188" s="56"/>
      <c r="AT188" s="54"/>
      <c r="AU188" s="54"/>
      <c r="AY188" s="54"/>
    </row>
    <row r="189" spans="2:65" s="9" customFormat="1" ht="36">
      <c r="B189" s="53"/>
      <c r="C189" s="195">
        <v>10</v>
      </c>
      <c r="D189" s="195" t="s">
        <v>200</v>
      </c>
      <c r="E189" s="196" t="s">
        <v>1036</v>
      </c>
      <c r="F189" s="192" t="s">
        <v>1037</v>
      </c>
      <c r="G189" s="197" t="s">
        <v>1034</v>
      </c>
      <c r="H189" s="198">
        <v>1</v>
      </c>
      <c r="I189" s="161"/>
      <c r="J189" s="191">
        <f>ROUND(I189*H189,2)</f>
        <v>0</v>
      </c>
      <c r="K189" s="192" t="s">
        <v>343</v>
      </c>
      <c r="L189" s="53"/>
      <c r="M189" s="55"/>
      <c r="T189" s="56"/>
      <c r="AT189" s="54"/>
      <c r="AU189" s="54"/>
      <c r="AY189" s="54"/>
    </row>
    <row r="190" spans="2:65" s="9" customFormat="1" ht="22.5">
      <c r="B190" s="53"/>
      <c r="D190" s="199" t="s">
        <v>207</v>
      </c>
      <c r="E190" s="54" t="s">
        <v>1</v>
      </c>
      <c r="F190" s="203" t="s">
        <v>1038</v>
      </c>
      <c r="H190" s="204">
        <v>1</v>
      </c>
      <c r="L190" s="53"/>
      <c r="M190" s="55"/>
      <c r="T190" s="56"/>
      <c r="AT190" s="54"/>
      <c r="AU190" s="54"/>
      <c r="AY190" s="54"/>
    </row>
    <row r="191" spans="2:65" s="1" customFormat="1" ht="16.5" customHeight="1">
      <c r="B191" s="14"/>
      <c r="C191" s="195">
        <v>11</v>
      </c>
      <c r="D191" s="195" t="s">
        <v>200</v>
      </c>
      <c r="E191" s="196" t="s">
        <v>876</v>
      </c>
      <c r="F191" s="192" t="s">
        <v>877</v>
      </c>
      <c r="G191" s="197" t="s">
        <v>841</v>
      </c>
      <c r="H191" s="198">
        <v>1</v>
      </c>
      <c r="I191" s="161"/>
      <c r="J191" s="191">
        <f>ROUND(I191*H191,2)</f>
        <v>0</v>
      </c>
      <c r="K191" s="192" t="s">
        <v>204</v>
      </c>
      <c r="L191" s="14"/>
      <c r="M191" s="64" t="s">
        <v>1</v>
      </c>
      <c r="N191" s="65" t="s">
        <v>51</v>
      </c>
      <c r="O191" s="66">
        <v>0</v>
      </c>
      <c r="P191" s="66">
        <f>O191*H191</f>
        <v>0</v>
      </c>
      <c r="Q191" s="66">
        <v>0</v>
      </c>
      <c r="R191" s="66">
        <f>Q191*H191</f>
        <v>0</v>
      </c>
      <c r="S191" s="66">
        <v>0</v>
      </c>
      <c r="T191" s="67">
        <f>S191*H191</f>
        <v>0</v>
      </c>
      <c r="AR191" s="43" t="s">
        <v>856</v>
      </c>
      <c r="AT191" s="43" t="s">
        <v>200</v>
      </c>
      <c r="AU191" s="43" t="s">
        <v>95</v>
      </c>
      <c r="AY191" s="11" t="s">
        <v>198</v>
      </c>
      <c r="BE191" s="44">
        <f>IF(N191="základní",J191,0)</f>
        <v>0</v>
      </c>
      <c r="BF191" s="44">
        <f>IF(N191="snížená",J191,0)</f>
        <v>0</v>
      </c>
      <c r="BG191" s="44">
        <f>IF(N191="zákl. přenesená",J191,0)</f>
        <v>0</v>
      </c>
      <c r="BH191" s="44">
        <f>IF(N191="sníž. přenesená",J191,0)</f>
        <v>0</v>
      </c>
      <c r="BI191" s="44">
        <f>IF(N191="nulová",J191,0)</f>
        <v>0</v>
      </c>
      <c r="BJ191" s="11" t="s">
        <v>93</v>
      </c>
      <c r="BK191" s="44">
        <f>ROUND(I191*H191,2)</f>
        <v>0</v>
      </c>
      <c r="BL191" s="11" t="s">
        <v>856</v>
      </c>
      <c r="BM191" s="43" t="s">
        <v>878</v>
      </c>
    </row>
    <row r="192" spans="2:65" s="1" customFormat="1" ht="16.5" customHeight="1">
      <c r="B192" s="14"/>
      <c r="C192" s="6"/>
      <c r="D192" s="32" t="s">
        <v>85</v>
      </c>
      <c r="E192" s="189" t="s">
        <v>1039</v>
      </c>
      <c r="F192" s="189" t="s">
        <v>1040</v>
      </c>
      <c r="G192" s="6"/>
      <c r="H192" s="6"/>
      <c r="I192" s="6"/>
      <c r="J192" s="190">
        <f>J193</f>
        <v>0</v>
      </c>
      <c r="K192" s="6"/>
      <c r="L192" s="14"/>
      <c r="M192" s="211"/>
      <c r="N192" s="40"/>
      <c r="O192" s="41"/>
      <c r="P192" s="41"/>
      <c r="Q192" s="41"/>
      <c r="R192" s="41"/>
      <c r="S192" s="41"/>
      <c r="T192" s="41"/>
      <c r="AR192" s="43"/>
      <c r="AT192" s="43"/>
      <c r="AU192" s="43"/>
      <c r="AY192" s="11"/>
      <c r="BE192" s="44"/>
      <c r="BF192" s="44"/>
      <c r="BG192" s="44"/>
      <c r="BH192" s="44"/>
      <c r="BI192" s="44"/>
      <c r="BJ192" s="11"/>
      <c r="BK192" s="44"/>
      <c r="BL192" s="11"/>
      <c r="BM192" s="43"/>
    </row>
    <row r="193" spans="2:65" s="1" customFormat="1" ht="16.5" customHeight="1">
      <c r="B193" s="14"/>
      <c r="C193" s="195">
        <v>12</v>
      </c>
      <c r="D193" s="195" t="s">
        <v>200</v>
      </c>
      <c r="E193" s="196" t="s">
        <v>1041</v>
      </c>
      <c r="F193" s="192" t="s">
        <v>1042</v>
      </c>
      <c r="G193" s="197" t="s">
        <v>841</v>
      </c>
      <c r="H193" s="198">
        <v>1</v>
      </c>
      <c r="I193" s="161"/>
      <c r="J193" s="191">
        <f>ROUND(I193*H193,2)</f>
        <v>0</v>
      </c>
      <c r="K193" s="192" t="s">
        <v>1043</v>
      </c>
      <c r="L193" s="14"/>
      <c r="M193" s="211"/>
      <c r="N193" s="40"/>
      <c r="O193" s="41"/>
      <c r="P193" s="41"/>
      <c r="Q193" s="41"/>
      <c r="R193" s="41"/>
      <c r="S193" s="41"/>
      <c r="T193" s="41"/>
      <c r="AR193" s="43"/>
      <c r="AT193" s="43"/>
      <c r="AU193" s="43"/>
      <c r="AY193" s="11"/>
      <c r="BE193" s="44"/>
      <c r="BF193" s="44"/>
      <c r="BG193" s="44"/>
      <c r="BH193" s="44"/>
      <c r="BI193" s="44"/>
      <c r="BJ193" s="11"/>
      <c r="BK193" s="44"/>
      <c r="BL193" s="11"/>
      <c r="BM193" s="43"/>
    </row>
    <row r="194" spans="2:65" s="1" customFormat="1" ht="11.25" customHeight="1">
      <c r="B194" s="14"/>
      <c r="C194" s="7"/>
      <c r="D194" s="199" t="s">
        <v>207</v>
      </c>
      <c r="E194" s="46" t="s">
        <v>1</v>
      </c>
      <c r="F194" s="200" t="s">
        <v>1044</v>
      </c>
      <c r="G194" s="7"/>
      <c r="H194" s="46" t="s">
        <v>1</v>
      </c>
      <c r="I194" s="7"/>
      <c r="J194" s="7"/>
      <c r="K194" s="7"/>
      <c r="L194" s="14"/>
      <c r="M194" s="211"/>
      <c r="N194" s="40"/>
      <c r="O194" s="41"/>
      <c r="P194" s="41"/>
      <c r="Q194" s="41"/>
      <c r="R194" s="41"/>
      <c r="S194" s="41"/>
      <c r="T194" s="41"/>
      <c r="AR194" s="43"/>
      <c r="AT194" s="43"/>
      <c r="AU194" s="43"/>
      <c r="AY194" s="11"/>
      <c r="BE194" s="44"/>
      <c r="BF194" s="44"/>
      <c r="BG194" s="44"/>
      <c r="BH194" s="44"/>
      <c r="BI194" s="44"/>
      <c r="BJ194" s="11"/>
      <c r="BK194" s="44"/>
      <c r="BL194" s="11"/>
      <c r="BM194" s="43"/>
    </row>
    <row r="195" spans="2:65" s="1" customFormat="1" ht="11.25" customHeight="1">
      <c r="B195" s="14"/>
      <c r="C195" s="7"/>
      <c r="D195" s="199" t="s">
        <v>207</v>
      </c>
      <c r="E195" s="46" t="s">
        <v>1</v>
      </c>
      <c r="F195" s="200" t="s">
        <v>1045</v>
      </c>
      <c r="G195" s="7"/>
      <c r="H195" s="46" t="s">
        <v>1</v>
      </c>
      <c r="I195" s="7"/>
      <c r="J195" s="7"/>
      <c r="K195" s="7"/>
      <c r="L195" s="14"/>
      <c r="M195" s="211"/>
      <c r="N195" s="40"/>
      <c r="O195" s="41"/>
      <c r="P195" s="41"/>
      <c r="Q195" s="41"/>
      <c r="R195" s="41"/>
      <c r="S195" s="41"/>
      <c r="T195" s="41"/>
      <c r="AR195" s="43"/>
      <c r="AT195" s="43"/>
      <c r="AU195" s="43"/>
      <c r="AY195" s="11"/>
      <c r="BE195" s="44"/>
      <c r="BF195" s="44"/>
      <c r="BG195" s="44"/>
      <c r="BH195" s="44"/>
      <c r="BI195" s="44"/>
      <c r="BJ195" s="11"/>
      <c r="BK195" s="44"/>
      <c r="BL195" s="11"/>
      <c r="BM195" s="43"/>
    </row>
    <row r="196" spans="2:65" s="1" customFormat="1" ht="11.25" customHeight="1">
      <c r="B196" s="14"/>
      <c r="C196" s="7"/>
      <c r="D196" s="199" t="s">
        <v>207</v>
      </c>
      <c r="E196" s="46" t="s">
        <v>1</v>
      </c>
      <c r="F196" s="200" t="s">
        <v>1046</v>
      </c>
      <c r="G196" s="7"/>
      <c r="H196" s="46" t="s">
        <v>1</v>
      </c>
      <c r="I196" s="7"/>
      <c r="J196" s="7"/>
      <c r="K196" s="7"/>
      <c r="L196" s="14"/>
      <c r="M196" s="211"/>
      <c r="N196" s="40"/>
      <c r="O196" s="41"/>
      <c r="P196" s="41"/>
      <c r="Q196" s="41"/>
      <c r="R196" s="41"/>
      <c r="S196" s="41"/>
      <c r="T196" s="41"/>
      <c r="AR196" s="43"/>
      <c r="AT196" s="43"/>
      <c r="AU196" s="43"/>
      <c r="AY196" s="11"/>
      <c r="BE196" s="44"/>
      <c r="BF196" s="44"/>
      <c r="BG196" s="44"/>
      <c r="BH196" s="44"/>
      <c r="BI196" s="44"/>
      <c r="BJ196" s="11"/>
      <c r="BK196" s="44"/>
      <c r="BL196" s="11"/>
      <c r="BM196" s="43"/>
    </row>
    <row r="197" spans="2:65" s="1" customFormat="1" ht="11.25" customHeight="1">
      <c r="B197" s="14"/>
      <c r="C197" s="9"/>
      <c r="D197" s="199" t="s">
        <v>207</v>
      </c>
      <c r="E197" s="54" t="s">
        <v>1</v>
      </c>
      <c r="F197" s="203" t="s">
        <v>1012</v>
      </c>
      <c r="G197" s="9"/>
      <c r="H197" s="204">
        <v>1</v>
      </c>
      <c r="I197" s="9"/>
      <c r="J197" s="9"/>
      <c r="K197" s="9"/>
      <c r="L197" s="14"/>
      <c r="M197" s="211"/>
      <c r="N197" s="40"/>
      <c r="O197" s="41"/>
      <c r="P197" s="41"/>
      <c r="Q197" s="41"/>
      <c r="R197" s="41"/>
      <c r="S197" s="41"/>
      <c r="T197" s="41"/>
      <c r="AR197" s="43"/>
      <c r="AT197" s="43"/>
      <c r="AU197" s="43"/>
      <c r="AY197" s="11"/>
      <c r="BE197" s="44"/>
      <c r="BF197" s="44"/>
      <c r="BG197" s="44"/>
      <c r="BH197" s="44"/>
      <c r="BI197" s="44"/>
      <c r="BJ197" s="11"/>
      <c r="BK197" s="44"/>
      <c r="BL197" s="11"/>
      <c r="BM197" s="43"/>
    </row>
    <row r="198" spans="2:65" s="1" customFormat="1" ht="11.25" customHeight="1">
      <c r="B198" s="14"/>
      <c r="C198" s="6"/>
      <c r="D198" s="32" t="s">
        <v>85</v>
      </c>
      <c r="E198" s="189" t="s">
        <v>1047</v>
      </c>
      <c r="F198" s="189" t="s">
        <v>1048</v>
      </c>
      <c r="G198" s="6"/>
      <c r="H198" s="6"/>
      <c r="I198" s="6"/>
      <c r="J198" s="190">
        <f>J199</f>
        <v>0</v>
      </c>
      <c r="K198" s="6"/>
      <c r="L198" s="14"/>
      <c r="M198" s="211"/>
      <c r="N198" s="40"/>
      <c r="O198" s="41"/>
      <c r="P198" s="41"/>
      <c r="Q198" s="41"/>
      <c r="R198" s="41"/>
      <c r="S198" s="41"/>
      <c r="T198" s="41"/>
      <c r="AR198" s="43"/>
      <c r="AT198" s="43"/>
      <c r="AU198" s="43"/>
      <c r="AY198" s="11"/>
      <c r="BE198" s="44"/>
      <c r="BF198" s="44"/>
      <c r="BG198" s="44"/>
      <c r="BH198" s="44"/>
      <c r="BI198" s="44"/>
      <c r="BJ198" s="11"/>
      <c r="BK198" s="44"/>
      <c r="BL198" s="11"/>
      <c r="BM198" s="43"/>
    </row>
    <row r="199" spans="2:65" s="1" customFormat="1" ht="11.25" customHeight="1">
      <c r="B199" s="14"/>
      <c r="C199" s="195">
        <v>13</v>
      </c>
      <c r="D199" s="195" t="s">
        <v>200</v>
      </c>
      <c r="E199" s="196" t="s">
        <v>1049</v>
      </c>
      <c r="F199" s="192" t="s">
        <v>1050</v>
      </c>
      <c r="G199" s="197" t="s">
        <v>841</v>
      </c>
      <c r="H199" s="198">
        <v>1</v>
      </c>
      <c r="I199" s="161"/>
      <c r="J199" s="191">
        <f>ROUND(I199*H199,2)</f>
        <v>0</v>
      </c>
      <c r="K199" s="192" t="s">
        <v>204</v>
      </c>
      <c r="L199" s="14"/>
      <c r="M199" s="211"/>
      <c r="N199" s="40"/>
      <c r="O199" s="41"/>
      <c r="P199" s="41"/>
      <c r="Q199" s="41"/>
      <c r="R199" s="41"/>
      <c r="S199" s="41"/>
      <c r="T199" s="41"/>
      <c r="AR199" s="43"/>
      <c r="AT199" s="43"/>
      <c r="AU199" s="43"/>
      <c r="AY199" s="11"/>
      <c r="BE199" s="44"/>
      <c r="BF199" s="44"/>
      <c r="BG199" s="44"/>
      <c r="BH199" s="44"/>
      <c r="BI199" s="44"/>
      <c r="BJ199" s="11"/>
      <c r="BK199" s="44"/>
      <c r="BL199" s="11"/>
      <c r="BM199" s="43"/>
    </row>
    <row r="200" spans="2:65" s="1" customFormat="1" ht="11.25" customHeight="1">
      <c r="B200" s="14"/>
      <c r="C200" s="7"/>
      <c r="D200" s="199" t="s">
        <v>207</v>
      </c>
      <c r="E200" s="46" t="s">
        <v>1</v>
      </c>
      <c r="F200" s="200" t="s">
        <v>1051</v>
      </c>
      <c r="G200" s="7"/>
      <c r="H200" s="46" t="s">
        <v>1</v>
      </c>
      <c r="I200" s="7"/>
      <c r="J200" s="7"/>
      <c r="K200" s="7"/>
      <c r="L200" s="14"/>
      <c r="M200" s="211"/>
      <c r="N200" s="40"/>
      <c r="O200" s="41"/>
      <c r="P200" s="41"/>
      <c r="Q200" s="41"/>
      <c r="R200" s="41"/>
      <c r="S200" s="41"/>
      <c r="T200" s="41"/>
      <c r="AR200" s="43"/>
      <c r="AT200" s="43"/>
      <c r="AU200" s="43"/>
      <c r="AY200" s="11"/>
      <c r="BE200" s="44"/>
      <c r="BF200" s="44"/>
      <c r="BG200" s="44"/>
      <c r="BH200" s="44"/>
      <c r="BI200" s="44"/>
      <c r="BJ200" s="11"/>
      <c r="BK200" s="44"/>
      <c r="BL200" s="11"/>
      <c r="BM200" s="43"/>
    </row>
    <row r="201" spans="2:65" s="1" customFormat="1" ht="11.25" customHeight="1">
      <c r="B201" s="14"/>
      <c r="C201" s="9"/>
      <c r="D201" s="199" t="s">
        <v>207</v>
      </c>
      <c r="E201" s="54" t="s">
        <v>1</v>
      </c>
      <c r="F201" s="203" t="s">
        <v>1052</v>
      </c>
      <c r="G201" s="9"/>
      <c r="H201" s="204">
        <v>1</v>
      </c>
      <c r="I201" s="9"/>
      <c r="J201" s="9"/>
      <c r="K201" s="9"/>
      <c r="L201" s="14"/>
      <c r="M201" s="211"/>
      <c r="N201" s="40"/>
      <c r="O201" s="41"/>
      <c r="P201" s="41"/>
      <c r="Q201" s="41"/>
      <c r="R201" s="41"/>
      <c r="S201" s="41"/>
      <c r="T201" s="41"/>
      <c r="AR201" s="43"/>
      <c r="AT201" s="43"/>
      <c r="AU201" s="43"/>
      <c r="AY201" s="11"/>
      <c r="BE201" s="44"/>
      <c r="BF201" s="44"/>
      <c r="BG201" s="44"/>
      <c r="BH201" s="44"/>
      <c r="BI201" s="44"/>
      <c r="BJ201" s="11"/>
      <c r="BK201" s="44"/>
      <c r="BL201" s="11"/>
      <c r="BM201" s="43"/>
    </row>
    <row r="202" spans="2:65" s="1" customFormat="1" ht="11.25" customHeight="1">
      <c r="B202" s="14"/>
      <c r="C202" s="6"/>
      <c r="D202" s="32" t="s">
        <v>85</v>
      </c>
      <c r="E202" s="189" t="s">
        <v>1053</v>
      </c>
      <c r="F202" s="189" t="s">
        <v>1054</v>
      </c>
      <c r="G202" s="6"/>
      <c r="H202" s="6"/>
      <c r="I202" s="6"/>
      <c r="J202" s="190">
        <f>SUM(J203:J205)</f>
        <v>0</v>
      </c>
      <c r="K202" s="6"/>
      <c r="L202" s="14"/>
      <c r="M202" s="211"/>
      <c r="N202" s="40"/>
      <c r="O202" s="41"/>
      <c r="P202" s="41"/>
      <c r="Q202" s="41"/>
      <c r="R202" s="41"/>
      <c r="S202" s="41"/>
      <c r="T202" s="41"/>
      <c r="AR202" s="43"/>
      <c r="AT202" s="43"/>
      <c r="AU202" s="43"/>
      <c r="AY202" s="11"/>
      <c r="BE202" s="44"/>
      <c r="BF202" s="44"/>
      <c r="BG202" s="44"/>
      <c r="BH202" s="44"/>
      <c r="BI202" s="44"/>
      <c r="BJ202" s="11"/>
      <c r="BK202" s="44"/>
      <c r="BL202" s="11"/>
      <c r="BM202" s="43"/>
    </row>
    <row r="203" spans="2:65" s="1" customFormat="1" ht="11.25" customHeight="1">
      <c r="B203" s="14"/>
      <c r="C203" s="195">
        <v>14</v>
      </c>
      <c r="D203" s="195" t="s">
        <v>200</v>
      </c>
      <c r="E203" s="196" t="s">
        <v>1055</v>
      </c>
      <c r="F203" s="192" t="s">
        <v>1056</v>
      </c>
      <c r="G203" s="197" t="s">
        <v>841</v>
      </c>
      <c r="H203" s="198">
        <v>1</v>
      </c>
      <c r="I203" s="161"/>
      <c r="J203" s="191">
        <f>ROUND(I203*H203,2)</f>
        <v>0</v>
      </c>
      <c r="K203" s="192" t="s">
        <v>204</v>
      </c>
      <c r="L203" s="14"/>
      <c r="M203" s="211"/>
      <c r="N203" s="40"/>
      <c r="O203" s="41"/>
      <c r="P203" s="41"/>
      <c r="Q203" s="41"/>
      <c r="R203" s="41"/>
      <c r="S203" s="41"/>
      <c r="T203" s="41"/>
      <c r="AR203" s="43"/>
      <c r="AT203" s="43"/>
      <c r="AU203" s="43"/>
      <c r="AY203" s="11"/>
      <c r="BE203" s="44"/>
      <c r="BF203" s="44"/>
      <c r="BG203" s="44"/>
      <c r="BH203" s="44"/>
      <c r="BI203" s="44"/>
      <c r="BJ203" s="11"/>
      <c r="BK203" s="44"/>
      <c r="BL203" s="11"/>
      <c r="BM203" s="43"/>
    </row>
    <row r="204" spans="2:65" s="1" customFormat="1" ht="11.25" customHeight="1">
      <c r="B204" s="14"/>
      <c r="C204" s="9"/>
      <c r="D204" s="199" t="s">
        <v>207</v>
      </c>
      <c r="E204" s="54" t="s">
        <v>1</v>
      </c>
      <c r="F204" s="203" t="s">
        <v>1057</v>
      </c>
      <c r="G204" s="9"/>
      <c r="H204" s="204">
        <v>1</v>
      </c>
      <c r="I204" s="9"/>
      <c r="J204" s="9"/>
      <c r="K204" s="9"/>
      <c r="L204" s="14"/>
      <c r="M204" s="211"/>
      <c r="N204" s="40"/>
      <c r="O204" s="41"/>
      <c r="P204" s="41"/>
      <c r="Q204" s="41"/>
      <c r="R204" s="41"/>
      <c r="S204" s="41"/>
      <c r="T204" s="41"/>
      <c r="AR204" s="43"/>
      <c r="AT204" s="43"/>
      <c r="AU204" s="43"/>
      <c r="AY204" s="11"/>
      <c r="BE204" s="44"/>
      <c r="BF204" s="44"/>
      <c r="BG204" s="44"/>
      <c r="BH204" s="44"/>
      <c r="BI204" s="44"/>
      <c r="BJ204" s="11"/>
      <c r="BK204" s="44"/>
      <c r="BL204" s="11"/>
      <c r="BM204" s="43"/>
    </row>
    <row r="205" spans="2:65" s="1" customFormat="1" ht="11.25" customHeight="1">
      <c r="B205" s="14"/>
      <c r="C205" s="195">
        <v>15</v>
      </c>
      <c r="D205" s="195" t="s">
        <v>200</v>
      </c>
      <c r="E205" s="196" t="s">
        <v>1058</v>
      </c>
      <c r="F205" s="192" t="s">
        <v>1059</v>
      </c>
      <c r="G205" s="197" t="s">
        <v>841</v>
      </c>
      <c r="H205" s="198">
        <v>1</v>
      </c>
      <c r="I205" s="161"/>
      <c r="J205" s="191">
        <f>ROUND(I205*H205,2)</f>
        <v>0</v>
      </c>
      <c r="K205" s="192" t="s">
        <v>204</v>
      </c>
      <c r="L205" s="14"/>
      <c r="M205" s="211"/>
      <c r="N205" s="40"/>
      <c r="O205" s="41"/>
      <c r="P205" s="41"/>
      <c r="Q205" s="41"/>
      <c r="R205" s="41"/>
      <c r="S205" s="41"/>
      <c r="T205" s="41"/>
      <c r="AR205" s="43"/>
      <c r="AT205" s="43"/>
      <c r="AU205" s="43"/>
      <c r="AY205" s="11"/>
      <c r="BE205" s="44"/>
      <c r="BF205" s="44"/>
      <c r="BG205" s="44"/>
      <c r="BH205" s="44"/>
      <c r="BI205" s="44"/>
      <c r="BJ205" s="11"/>
      <c r="BK205" s="44"/>
      <c r="BL205" s="11"/>
      <c r="BM205" s="43"/>
    </row>
    <row r="206" spans="2:65" s="1" customFormat="1" ht="11.25" customHeight="1">
      <c r="B206" s="14"/>
      <c r="C206" s="9"/>
      <c r="D206" s="199" t="s">
        <v>207</v>
      </c>
      <c r="E206" s="54" t="s">
        <v>1</v>
      </c>
      <c r="F206" s="203" t="s">
        <v>1060</v>
      </c>
      <c r="G206" s="9"/>
      <c r="H206" s="204">
        <v>1</v>
      </c>
      <c r="I206" s="9"/>
      <c r="J206" s="9"/>
      <c r="K206" s="9"/>
      <c r="L206" s="14"/>
      <c r="M206" s="211"/>
      <c r="N206" s="40"/>
      <c r="O206" s="41"/>
      <c r="P206" s="41"/>
      <c r="Q206" s="41"/>
      <c r="R206" s="41"/>
      <c r="S206" s="41"/>
      <c r="T206" s="41"/>
      <c r="AR206" s="43"/>
      <c r="AT206" s="43"/>
      <c r="AU206" s="43"/>
      <c r="AY206" s="11"/>
      <c r="BE206" s="44"/>
      <c r="BF206" s="44"/>
      <c r="BG206" s="44"/>
      <c r="BH206" s="44"/>
      <c r="BI206" s="44"/>
      <c r="BJ206" s="11"/>
      <c r="BK206" s="44"/>
      <c r="BL206" s="11"/>
      <c r="BM206" s="43"/>
    </row>
    <row r="207" spans="2:65" s="1" customFormat="1" ht="11.25" customHeight="1">
      <c r="B207" s="14"/>
      <c r="C207" s="7"/>
      <c r="D207" s="199" t="s">
        <v>207</v>
      </c>
      <c r="E207" s="46" t="s">
        <v>1</v>
      </c>
      <c r="F207" s="200" t="s">
        <v>1061</v>
      </c>
      <c r="G207" s="7"/>
      <c r="H207" s="46" t="s">
        <v>1</v>
      </c>
      <c r="I207" s="7"/>
      <c r="J207" s="7"/>
      <c r="K207" s="7"/>
      <c r="L207" s="14"/>
      <c r="M207" s="211"/>
      <c r="N207" s="40"/>
      <c r="O207" s="41"/>
      <c r="P207" s="41"/>
      <c r="Q207" s="41"/>
      <c r="R207" s="41"/>
      <c r="S207" s="41"/>
      <c r="T207" s="41"/>
      <c r="AR207" s="43"/>
      <c r="AT207" s="43"/>
      <c r="AU207" s="43"/>
      <c r="AY207" s="11"/>
      <c r="BE207" s="44"/>
      <c r="BF207" s="44"/>
      <c r="BG207" s="44"/>
      <c r="BH207" s="44"/>
      <c r="BI207" s="44"/>
      <c r="BJ207" s="11"/>
      <c r="BK207" s="44"/>
      <c r="BL207" s="11"/>
      <c r="BM207" s="43"/>
    </row>
    <row r="208" spans="2:65" s="1" customFormat="1" ht="11.25" customHeight="1">
      <c r="B208" s="14"/>
      <c r="C208" s="7"/>
      <c r="D208" s="199" t="s">
        <v>207</v>
      </c>
      <c r="E208" s="46" t="s">
        <v>1</v>
      </c>
      <c r="F208" s="200" t="s">
        <v>1062</v>
      </c>
      <c r="G208" s="7"/>
      <c r="H208" s="46" t="s">
        <v>1</v>
      </c>
      <c r="I208" s="7"/>
      <c r="J208" s="7"/>
      <c r="K208" s="7"/>
      <c r="L208" s="14"/>
      <c r="M208" s="211"/>
      <c r="N208" s="40"/>
      <c r="O208" s="41"/>
      <c r="P208" s="41"/>
      <c r="Q208" s="41"/>
      <c r="R208" s="41"/>
      <c r="S208" s="41"/>
      <c r="T208" s="41"/>
      <c r="AR208" s="43"/>
      <c r="AT208" s="43"/>
      <c r="AU208" s="43"/>
      <c r="AY208" s="11"/>
      <c r="BE208" s="44"/>
      <c r="BF208" s="44"/>
      <c r="BG208" s="44"/>
      <c r="BH208" s="44"/>
      <c r="BI208" s="44"/>
      <c r="BJ208" s="11"/>
      <c r="BK208" s="44"/>
      <c r="BL208" s="11"/>
      <c r="BM208" s="43"/>
    </row>
    <row r="209" spans="2:65" s="1" customFormat="1" ht="11.25" customHeight="1">
      <c r="B209" s="14"/>
      <c r="C209" s="10"/>
      <c r="D209" s="199" t="s">
        <v>207</v>
      </c>
      <c r="E209" s="58" t="s">
        <v>1</v>
      </c>
      <c r="F209" s="205" t="s">
        <v>220</v>
      </c>
      <c r="G209" s="10"/>
      <c r="H209" s="206">
        <v>1</v>
      </c>
      <c r="I209" s="10"/>
      <c r="J209" s="10"/>
      <c r="K209" s="10"/>
      <c r="L209" s="14"/>
      <c r="M209" s="211"/>
      <c r="N209" s="40"/>
      <c r="O209" s="41"/>
      <c r="P209" s="41"/>
      <c r="Q209" s="41"/>
      <c r="R209" s="41"/>
      <c r="S209" s="41"/>
      <c r="T209" s="41"/>
      <c r="AR209" s="43"/>
      <c r="AT209" s="43"/>
      <c r="AU209" s="43"/>
      <c r="AY209" s="11"/>
      <c r="BE209" s="44"/>
      <c r="BF209" s="44"/>
      <c r="BG209" s="44"/>
      <c r="BH209" s="44"/>
      <c r="BI209" s="44"/>
      <c r="BJ209" s="11"/>
      <c r="BK209" s="44"/>
      <c r="BL209" s="11"/>
      <c r="BM209" s="43"/>
    </row>
    <row r="210" spans="2:65" s="1" customFormat="1" ht="6.95" customHeight="1">
      <c r="B210" s="15"/>
      <c r="C210" s="84"/>
      <c r="D210" s="84"/>
      <c r="E210" s="84"/>
      <c r="F210" s="84"/>
      <c r="G210" s="84"/>
      <c r="H210" s="84"/>
      <c r="I210" s="84"/>
      <c r="J210" s="84"/>
      <c r="K210" s="84"/>
      <c r="L210" s="14"/>
    </row>
  </sheetData>
  <sheetProtection algorithmName="SHA-512" hashValue="5wqNCR1D8WMIi4MPGb2Vu75XPp6S7RIBhJk9al9eOVdh6QaRGeOazANDUg678J93nyiRxoOCw4gyAddOmzkY3w==" saltValue="klrYCKiltL+MMo+AIBPPGA==" spinCount="100000" sheet="1" objects="1" scenarios="1"/>
  <autoFilter ref="C129:K191" xr:uid="{00000000-0009-0000-0000-000002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87" fitToHeight="100" orientation="landscape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46"/>
  <sheetViews>
    <sheetView showGridLines="0" tabSelected="1" topLeftCell="A98" zoomScale="85" zoomScaleNormal="85" workbookViewId="0">
      <selection activeCell="J126" sqref="J126"/>
    </sheetView>
  </sheetViews>
  <sheetFormatPr defaultColWidth="8.6640625" defaultRowHeight="11.25"/>
  <cols>
    <col min="1" max="1" width="8.1640625" customWidth="1"/>
    <col min="2" max="2" width="1.1640625" customWidth="1"/>
    <col min="3" max="4" width="4.1640625" customWidth="1"/>
    <col min="5" max="5" width="17.1640625" customWidth="1"/>
    <col min="6" max="6" width="100.6640625" customWidth="1"/>
    <col min="7" max="7" width="7.5" customWidth="1"/>
    <col min="8" max="8" width="14" customWidth="1"/>
    <col min="9" max="9" width="15.6640625" customWidth="1"/>
    <col min="10" max="11" width="22.1640625" customWidth="1"/>
    <col min="12" max="12" width="9.1640625" customWidth="1"/>
    <col min="13" max="13" width="10.6640625" hidden="1" customWidth="1"/>
    <col min="14" max="14" width="9.1640625" hidden="1"/>
    <col min="15" max="20" width="14.1640625" hidden="1" customWidth="1"/>
    <col min="21" max="21" width="16.1640625" hidden="1" customWidth="1"/>
    <col min="22" max="22" width="12.1640625" customWidth="1"/>
    <col min="23" max="23" width="16.1640625" customWidth="1"/>
    <col min="24" max="24" width="12.1640625" customWidth="1"/>
    <col min="25" max="25" width="15" customWidth="1"/>
    <col min="26" max="26" width="11" customWidth="1"/>
    <col min="27" max="27" width="15" customWidth="1"/>
    <col min="28" max="28" width="16.1640625" customWidth="1"/>
    <col min="29" max="29" width="11" customWidth="1"/>
    <col min="30" max="30" width="15" customWidth="1"/>
    <col min="31" max="31" width="16.1640625" customWidth="1"/>
    <col min="44" max="65" width="9.1640625" hidden="1"/>
  </cols>
  <sheetData>
    <row r="2" spans="2:56" ht="36.950000000000003" customHeight="1">
      <c r="L2" s="252" t="s">
        <v>5</v>
      </c>
      <c r="M2" s="239"/>
      <c r="N2" s="239"/>
      <c r="O2" s="239"/>
      <c r="P2" s="239"/>
      <c r="Q2" s="239"/>
      <c r="R2" s="239"/>
      <c r="S2" s="239"/>
      <c r="T2" s="239"/>
      <c r="U2" s="239"/>
      <c r="V2" s="239"/>
      <c r="AT2" s="11" t="s">
        <v>108</v>
      </c>
      <c r="AZ2" s="22" t="s">
        <v>879</v>
      </c>
      <c r="BA2" s="22" t="s">
        <v>1</v>
      </c>
      <c r="BB2" s="22" t="s">
        <v>1</v>
      </c>
      <c r="BC2" s="22" t="s">
        <v>880</v>
      </c>
      <c r="BD2" s="22" t="s">
        <v>95</v>
      </c>
    </row>
    <row r="3" spans="2:56" ht="6.95" customHeight="1">
      <c r="B3" s="12"/>
      <c r="C3" s="101"/>
      <c r="D3" s="101"/>
      <c r="E3" s="101"/>
      <c r="F3" s="101"/>
      <c r="G3" s="101"/>
      <c r="H3" s="101"/>
      <c r="I3" s="101"/>
      <c r="J3" s="101"/>
      <c r="K3" s="101"/>
      <c r="L3" s="13"/>
      <c r="AT3" s="11" t="s">
        <v>95</v>
      </c>
      <c r="AZ3" s="22" t="s">
        <v>881</v>
      </c>
      <c r="BA3" s="22" t="s">
        <v>1</v>
      </c>
      <c r="BB3" s="22" t="s">
        <v>1</v>
      </c>
      <c r="BC3" s="22" t="s">
        <v>882</v>
      </c>
      <c r="BD3" s="22" t="s">
        <v>95</v>
      </c>
    </row>
    <row r="4" spans="2:56" ht="24.95" customHeight="1">
      <c r="B4" s="13"/>
      <c r="D4" s="86" t="s">
        <v>114</v>
      </c>
      <c r="L4" s="13"/>
      <c r="M4" s="23" t="s">
        <v>10</v>
      </c>
      <c r="AT4" s="11" t="s">
        <v>3</v>
      </c>
      <c r="AZ4" s="22" t="s">
        <v>883</v>
      </c>
      <c r="BA4" s="22" t="s">
        <v>1</v>
      </c>
      <c r="BB4" s="22" t="s">
        <v>1</v>
      </c>
      <c r="BC4" s="22" t="s">
        <v>884</v>
      </c>
      <c r="BD4" s="22" t="s">
        <v>95</v>
      </c>
    </row>
    <row r="5" spans="2:56" ht="6.95" customHeight="1">
      <c r="B5" s="13"/>
      <c r="L5" s="13"/>
      <c r="AZ5" s="22" t="s">
        <v>885</v>
      </c>
      <c r="BA5" s="22" t="s">
        <v>1</v>
      </c>
      <c r="BB5" s="22" t="s">
        <v>1</v>
      </c>
      <c r="BC5" s="22" t="s">
        <v>886</v>
      </c>
      <c r="BD5" s="22" t="s">
        <v>95</v>
      </c>
    </row>
    <row r="6" spans="2:56" ht="12" customHeight="1">
      <c r="B6" s="13"/>
      <c r="D6" s="68" t="s">
        <v>14</v>
      </c>
      <c r="L6" s="13"/>
      <c r="AZ6" s="22" t="s">
        <v>887</v>
      </c>
      <c r="BA6" s="22" t="s">
        <v>1</v>
      </c>
      <c r="BB6" s="22" t="s">
        <v>1</v>
      </c>
      <c r="BC6" s="22" t="s">
        <v>888</v>
      </c>
      <c r="BD6" s="22" t="s">
        <v>95</v>
      </c>
    </row>
    <row r="7" spans="2:56" ht="16.5" customHeight="1">
      <c r="B7" s="13"/>
      <c r="E7" s="253" t="str">
        <f>'Rekapitulace stavby'!K6</f>
        <v>REKONSTRUKCE CHODNÍKU V UL. SMETANOVO NÁBŘEŽÍ,  HRANICE</v>
      </c>
      <c r="F7" s="254"/>
      <c r="G7" s="254"/>
      <c r="H7" s="254"/>
      <c r="L7" s="13"/>
      <c r="AZ7" s="22" t="s">
        <v>889</v>
      </c>
      <c r="BA7" s="22" t="s">
        <v>1</v>
      </c>
      <c r="BB7" s="22" t="s">
        <v>1</v>
      </c>
      <c r="BC7" s="22" t="s">
        <v>890</v>
      </c>
      <c r="BD7" s="22" t="s">
        <v>95</v>
      </c>
    </row>
    <row r="8" spans="2:56" ht="12" customHeight="1">
      <c r="B8" s="13"/>
      <c r="D8" s="68" t="s">
        <v>123</v>
      </c>
      <c r="L8" s="13"/>
      <c r="AZ8" s="22" t="s">
        <v>891</v>
      </c>
      <c r="BA8" s="22" t="s">
        <v>1</v>
      </c>
      <c r="BB8" s="22" t="s">
        <v>1</v>
      </c>
      <c r="BC8" s="22" t="s">
        <v>892</v>
      </c>
      <c r="BD8" s="22" t="s">
        <v>95</v>
      </c>
    </row>
    <row r="9" spans="2:56" s="1" customFormat="1" ht="16.5" customHeight="1">
      <c r="B9" s="14"/>
      <c r="E9" s="253" t="s">
        <v>893</v>
      </c>
      <c r="F9" s="251"/>
      <c r="G9" s="251"/>
      <c r="H9" s="251"/>
      <c r="L9" s="14"/>
      <c r="AZ9" s="22" t="s">
        <v>894</v>
      </c>
      <c r="BA9" s="22" t="s">
        <v>1</v>
      </c>
      <c r="BB9" s="22" t="s">
        <v>1</v>
      </c>
      <c r="BC9" s="22" t="s">
        <v>895</v>
      </c>
      <c r="BD9" s="22" t="s">
        <v>95</v>
      </c>
    </row>
    <row r="10" spans="2:56" s="1" customFormat="1" ht="12" customHeight="1">
      <c r="B10" s="14"/>
      <c r="D10" s="68" t="s">
        <v>129</v>
      </c>
      <c r="L10" s="14"/>
      <c r="AZ10" s="22" t="s">
        <v>896</v>
      </c>
      <c r="BA10" s="22" t="s">
        <v>1</v>
      </c>
      <c r="BB10" s="22" t="s">
        <v>1</v>
      </c>
      <c r="BC10" s="22" t="s">
        <v>475</v>
      </c>
      <c r="BD10" s="22" t="s">
        <v>95</v>
      </c>
    </row>
    <row r="11" spans="2:56" s="1" customFormat="1" ht="16.5" customHeight="1">
      <c r="B11" s="14"/>
      <c r="E11" s="212" t="s">
        <v>1135</v>
      </c>
      <c r="F11" s="251"/>
      <c r="G11" s="251"/>
      <c r="H11" s="251"/>
      <c r="L11" s="14"/>
      <c r="AZ11" s="22" t="s">
        <v>897</v>
      </c>
      <c r="BA11" s="22" t="s">
        <v>1</v>
      </c>
      <c r="BB11" s="22" t="s">
        <v>1</v>
      </c>
      <c r="BC11" s="22" t="s">
        <v>898</v>
      </c>
      <c r="BD11" s="22" t="s">
        <v>95</v>
      </c>
    </row>
    <row r="12" spans="2:56" s="1" customFormat="1">
      <c r="B12" s="14"/>
      <c r="L12" s="14"/>
      <c r="AZ12" s="22" t="s">
        <v>899</v>
      </c>
      <c r="BA12" s="22" t="s">
        <v>1</v>
      </c>
      <c r="BB12" s="22" t="s">
        <v>1</v>
      </c>
      <c r="BC12" s="22" t="s">
        <v>900</v>
      </c>
      <c r="BD12" s="22" t="s">
        <v>95</v>
      </c>
    </row>
    <row r="13" spans="2:56" s="1" customFormat="1" ht="12" customHeight="1">
      <c r="B13" s="14"/>
      <c r="D13" s="68" t="s">
        <v>16</v>
      </c>
      <c r="F13" s="69" t="s">
        <v>17</v>
      </c>
      <c r="I13" s="68" t="s">
        <v>18</v>
      </c>
      <c r="J13" s="69" t="s">
        <v>19</v>
      </c>
      <c r="L13" s="14"/>
      <c r="AZ13" s="22" t="s">
        <v>901</v>
      </c>
      <c r="BA13" s="22" t="s">
        <v>1</v>
      </c>
      <c r="BB13" s="22" t="s">
        <v>1</v>
      </c>
      <c r="BC13" s="22" t="s">
        <v>902</v>
      </c>
      <c r="BD13" s="22" t="s">
        <v>95</v>
      </c>
    </row>
    <row r="14" spans="2:56" s="1" customFormat="1" ht="12" customHeight="1">
      <c r="B14" s="14"/>
      <c r="D14" s="68" t="s">
        <v>20</v>
      </c>
      <c r="F14" s="69" t="s">
        <v>21</v>
      </c>
      <c r="I14" s="68" t="s">
        <v>22</v>
      </c>
      <c r="J14" s="91" t="str">
        <f>'Rekapitulace stavby'!AN8</f>
        <v>13. 7. 2023</v>
      </c>
      <c r="L14" s="14"/>
      <c r="AZ14" s="22" t="s">
        <v>903</v>
      </c>
      <c r="BA14" s="22" t="s">
        <v>1</v>
      </c>
      <c r="BB14" s="22" t="s">
        <v>1</v>
      </c>
      <c r="BC14" s="22" t="s">
        <v>904</v>
      </c>
      <c r="BD14" s="22" t="s">
        <v>95</v>
      </c>
    </row>
    <row r="15" spans="2:56" s="1" customFormat="1" ht="21.75" customHeight="1">
      <c r="B15" s="14"/>
      <c r="D15" s="99" t="s">
        <v>24</v>
      </c>
      <c r="F15" s="100" t="s">
        <v>25</v>
      </c>
      <c r="I15" s="99" t="s">
        <v>26</v>
      </c>
      <c r="J15" s="100" t="s">
        <v>27</v>
      </c>
      <c r="L15" s="14"/>
      <c r="AZ15" s="22" t="s">
        <v>905</v>
      </c>
      <c r="BA15" s="22" t="s">
        <v>1</v>
      </c>
      <c r="BB15" s="22" t="s">
        <v>1</v>
      </c>
      <c r="BC15" s="22" t="s">
        <v>906</v>
      </c>
      <c r="BD15" s="22" t="s">
        <v>95</v>
      </c>
    </row>
    <row r="16" spans="2:56" s="1" customFormat="1" ht="12" customHeight="1">
      <c r="B16" s="14"/>
      <c r="D16" s="68" t="s">
        <v>28</v>
      </c>
      <c r="I16" s="68" t="s">
        <v>29</v>
      </c>
      <c r="J16" s="69" t="s">
        <v>30</v>
      </c>
      <c r="L16" s="14"/>
      <c r="AZ16" s="22" t="s">
        <v>907</v>
      </c>
      <c r="BA16" s="22" t="s">
        <v>1</v>
      </c>
      <c r="BB16" s="22" t="s">
        <v>1</v>
      </c>
      <c r="BC16" s="22" t="s">
        <v>908</v>
      </c>
      <c r="BD16" s="22" t="s">
        <v>95</v>
      </c>
    </row>
    <row r="17" spans="2:56" s="1" customFormat="1" ht="18" customHeight="1">
      <c r="B17" s="14"/>
      <c r="E17" s="69" t="s">
        <v>31</v>
      </c>
      <c r="I17" s="68" t="s">
        <v>32</v>
      </c>
      <c r="J17" s="69" t="s">
        <v>33</v>
      </c>
      <c r="L17" s="14"/>
      <c r="AZ17" s="22" t="s">
        <v>909</v>
      </c>
      <c r="BA17" s="22" t="s">
        <v>1</v>
      </c>
      <c r="BB17" s="22" t="s">
        <v>1</v>
      </c>
      <c r="BC17" s="22" t="s">
        <v>910</v>
      </c>
      <c r="BD17" s="22" t="s">
        <v>95</v>
      </c>
    </row>
    <row r="18" spans="2:56" s="1" customFormat="1" ht="6.95" customHeight="1">
      <c r="B18" s="14"/>
      <c r="L18" s="14"/>
      <c r="AZ18" s="22" t="s">
        <v>911</v>
      </c>
      <c r="BA18" s="22" t="s">
        <v>1</v>
      </c>
      <c r="BB18" s="22" t="s">
        <v>1</v>
      </c>
      <c r="BC18" s="22" t="s">
        <v>912</v>
      </c>
      <c r="BD18" s="22" t="s">
        <v>95</v>
      </c>
    </row>
    <row r="19" spans="2:56" s="1" customFormat="1" ht="12" customHeight="1">
      <c r="B19" s="14"/>
      <c r="D19" s="68" t="s">
        <v>34</v>
      </c>
      <c r="I19" s="68" t="s">
        <v>29</v>
      </c>
      <c r="J19" s="113" t="str">
        <f>'Rekapitulace stavby'!AN13</f>
        <v>Vyplň údaj</v>
      </c>
      <c r="L19" s="14"/>
      <c r="AZ19" s="22" t="s">
        <v>913</v>
      </c>
      <c r="BA19" s="22" t="s">
        <v>1</v>
      </c>
      <c r="BB19" s="22" t="s">
        <v>1</v>
      </c>
      <c r="BC19" s="22" t="s">
        <v>914</v>
      </c>
      <c r="BD19" s="22" t="s">
        <v>95</v>
      </c>
    </row>
    <row r="20" spans="2:56" s="1" customFormat="1" ht="18" customHeight="1">
      <c r="B20" s="14"/>
      <c r="E20" s="255" t="str">
        <f>'Rekapitulace stavby'!E14</f>
        <v>Vyplň údaj</v>
      </c>
      <c r="F20" s="255"/>
      <c r="G20" s="255"/>
      <c r="H20" s="255"/>
      <c r="I20" s="68" t="s">
        <v>32</v>
      </c>
      <c r="J20" s="113" t="str">
        <f>'Rekapitulace stavby'!AN14</f>
        <v>Vyplň údaj</v>
      </c>
      <c r="L20" s="14"/>
      <c r="AZ20" s="22" t="s">
        <v>915</v>
      </c>
      <c r="BA20" s="22" t="s">
        <v>1</v>
      </c>
      <c r="BB20" s="22" t="s">
        <v>1</v>
      </c>
      <c r="BC20" s="22" t="s">
        <v>916</v>
      </c>
      <c r="BD20" s="22" t="s">
        <v>95</v>
      </c>
    </row>
    <row r="21" spans="2:56" s="1" customFormat="1" ht="6.95" customHeight="1">
      <c r="B21" s="14"/>
      <c r="L21" s="14"/>
      <c r="AZ21" s="22" t="s">
        <v>917</v>
      </c>
      <c r="BA21" s="22" t="s">
        <v>1</v>
      </c>
      <c r="BB21" s="22" t="s">
        <v>1</v>
      </c>
      <c r="BC21" s="22" t="s">
        <v>918</v>
      </c>
      <c r="BD21" s="22" t="s">
        <v>95</v>
      </c>
    </row>
    <row r="22" spans="2:56" s="1" customFormat="1" ht="12" customHeight="1">
      <c r="B22" s="14"/>
      <c r="D22" s="68" t="s">
        <v>35</v>
      </c>
      <c r="I22" s="68" t="s">
        <v>29</v>
      </c>
      <c r="J22" s="69" t="s">
        <v>36</v>
      </c>
      <c r="L22" s="14"/>
      <c r="AZ22" s="22" t="s">
        <v>919</v>
      </c>
      <c r="BA22" s="22" t="s">
        <v>1</v>
      </c>
      <c r="BB22" s="22" t="s">
        <v>1</v>
      </c>
      <c r="BC22" s="22" t="s">
        <v>920</v>
      </c>
      <c r="BD22" s="22" t="s">
        <v>95</v>
      </c>
    </row>
    <row r="23" spans="2:56" s="1" customFormat="1" ht="18" customHeight="1">
      <c r="B23" s="14"/>
      <c r="E23" s="69" t="s">
        <v>37</v>
      </c>
      <c r="I23" s="68" t="s">
        <v>32</v>
      </c>
      <c r="J23" s="69" t="s">
        <v>38</v>
      </c>
      <c r="L23" s="14"/>
      <c r="AZ23" s="22" t="s">
        <v>921</v>
      </c>
      <c r="BA23" s="22" t="s">
        <v>1</v>
      </c>
      <c r="BB23" s="22" t="s">
        <v>1</v>
      </c>
      <c r="BC23" s="22" t="s">
        <v>922</v>
      </c>
      <c r="BD23" s="22" t="s">
        <v>95</v>
      </c>
    </row>
    <row r="24" spans="2:56" s="1" customFormat="1" ht="6.95" customHeight="1">
      <c r="B24" s="14"/>
      <c r="L24" s="14"/>
      <c r="AZ24" s="22" t="s">
        <v>923</v>
      </c>
      <c r="BA24" s="22" t="s">
        <v>1</v>
      </c>
      <c r="BB24" s="22" t="s">
        <v>1</v>
      </c>
      <c r="BC24" s="22" t="s">
        <v>924</v>
      </c>
      <c r="BD24" s="22" t="s">
        <v>95</v>
      </c>
    </row>
    <row r="25" spans="2:56" s="1" customFormat="1" ht="12" customHeight="1">
      <c r="B25" s="14"/>
      <c r="D25" s="68" t="s">
        <v>40</v>
      </c>
      <c r="I25" s="68" t="s">
        <v>29</v>
      </c>
      <c r="J25" s="69" t="s">
        <v>41</v>
      </c>
      <c r="L25" s="14"/>
      <c r="AZ25" s="22" t="s">
        <v>925</v>
      </c>
      <c r="BA25" s="22" t="s">
        <v>1</v>
      </c>
      <c r="BB25" s="22" t="s">
        <v>1</v>
      </c>
      <c r="BC25" s="22" t="s">
        <v>926</v>
      </c>
      <c r="BD25" s="22" t="s">
        <v>95</v>
      </c>
    </row>
    <row r="26" spans="2:56" s="1" customFormat="1" ht="18" customHeight="1">
      <c r="B26" s="14"/>
      <c r="E26" s="69" t="s">
        <v>42</v>
      </c>
      <c r="I26" s="68" t="s">
        <v>32</v>
      </c>
      <c r="J26" s="69" t="s">
        <v>43</v>
      </c>
      <c r="L26" s="14"/>
      <c r="AZ26" s="22" t="s">
        <v>927</v>
      </c>
      <c r="BA26" s="22" t="s">
        <v>1</v>
      </c>
      <c r="BB26" s="22" t="s">
        <v>1</v>
      </c>
      <c r="BC26" s="22" t="s">
        <v>928</v>
      </c>
      <c r="BD26" s="22" t="s">
        <v>95</v>
      </c>
    </row>
    <row r="27" spans="2:56" s="1" customFormat="1" ht="6.95" customHeight="1">
      <c r="B27" s="14"/>
      <c r="L27" s="14"/>
    </row>
    <row r="28" spans="2:56" s="1" customFormat="1" ht="12" customHeight="1">
      <c r="B28" s="14"/>
      <c r="D28" s="68" t="s">
        <v>44</v>
      </c>
      <c r="L28" s="14"/>
    </row>
    <row r="29" spans="2:56" s="2" customFormat="1" ht="16.5" customHeight="1">
      <c r="B29" s="24"/>
      <c r="E29" s="241" t="s">
        <v>1</v>
      </c>
      <c r="F29" s="241"/>
      <c r="G29" s="241"/>
      <c r="H29" s="241"/>
      <c r="L29" s="24"/>
    </row>
    <row r="30" spans="2:56" s="1" customFormat="1" ht="6.95" customHeight="1">
      <c r="B30" s="14"/>
      <c r="L30" s="14"/>
    </row>
    <row r="31" spans="2:56" s="1" customFormat="1" ht="6.95" customHeight="1">
      <c r="B31" s="14"/>
      <c r="D31" s="17"/>
      <c r="E31" s="17"/>
      <c r="F31" s="17"/>
      <c r="G31" s="17"/>
      <c r="H31" s="17"/>
      <c r="I31" s="17"/>
      <c r="J31" s="17"/>
      <c r="K31" s="17"/>
      <c r="L31" s="14"/>
    </row>
    <row r="32" spans="2:56" s="1" customFormat="1" ht="25.35" customHeight="1">
      <c r="B32" s="14"/>
      <c r="D32" s="163" t="s">
        <v>46</v>
      </c>
      <c r="J32" s="95">
        <f>ROUND(J123, 2)</f>
        <v>0</v>
      </c>
      <c r="L32" s="14"/>
    </row>
    <row r="33" spans="2:12" s="1" customFormat="1" ht="6.95" customHeight="1">
      <c r="B33" s="14"/>
      <c r="D33" s="17"/>
      <c r="E33" s="17"/>
      <c r="F33" s="17"/>
      <c r="G33" s="17"/>
      <c r="H33" s="17"/>
      <c r="I33" s="17"/>
      <c r="J33" s="17"/>
      <c r="K33" s="17"/>
      <c r="L33" s="14"/>
    </row>
    <row r="34" spans="2:12" s="1" customFormat="1" ht="14.45" customHeight="1">
      <c r="B34" s="14"/>
      <c r="F34" s="74" t="s">
        <v>48</v>
      </c>
      <c r="I34" s="74" t="s">
        <v>47</v>
      </c>
      <c r="J34" s="74" t="s">
        <v>49</v>
      </c>
      <c r="L34" s="14"/>
    </row>
    <row r="35" spans="2:12" s="1" customFormat="1" ht="14.45" customHeight="1">
      <c r="B35" s="14"/>
      <c r="D35" s="164" t="s">
        <v>50</v>
      </c>
      <c r="E35" s="68" t="s">
        <v>51</v>
      </c>
      <c r="F35" s="98">
        <f>ROUND((SUM(BE123:BE245)),  2)</f>
        <v>0</v>
      </c>
      <c r="I35" s="165">
        <v>0.21</v>
      </c>
      <c r="J35" s="98">
        <f>ROUND(((SUM(BE123:BE245))*I35),  2)</f>
        <v>0</v>
      </c>
      <c r="L35" s="14"/>
    </row>
    <row r="36" spans="2:12" s="1" customFormat="1" ht="14.45" customHeight="1">
      <c r="B36" s="14"/>
      <c r="E36" s="68" t="s">
        <v>52</v>
      </c>
      <c r="F36" s="98">
        <f>ROUND((SUM(BF123:BF245)),  2)</f>
        <v>0</v>
      </c>
      <c r="I36" s="165">
        <v>0.15</v>
      </c>
      <c r="J36" s="98">
        <f>ROUND(((SUM(BF123:BF245))*I36),  2)</f>
        <v>0</v>
      </c>
      <c r="L36" s="14"/>
    </row>
    <row r="37" spans="2:12" s="1" customFormat="1" ht="14.45" hidden="1" customHeight="1">
      <c r="B37" s="14"/>
      <c r="E37" s="68" t="s">
        <v>53</v>
      </c>
      <c r="F37" s="98">
        <f>ROUND((SUM(BG123:BG245)),  2)</f>
        <v>0</v>
      </c>
      <c r="I37" s="165">
        <v>0.21</v>
      </c>
      <c r="J37" s="98">
        <f>0</f>
        <v>0</v>
      </c>
      <c r="L37" s="14"/>
    </row>
    <row r="38" spans="2:12" s="1" customFormat="1" ht="14.45" hidden="1" customHeight="1">
      <c r="B38" s="14"/>
      <c r="E38" s="68" t="s">
        <v>54</v>
      </c>
      <c r="F38" s="98">
        <f>ROUND((SUM(BH123:BH245)),  2)</f>
        <v>0</v>
      </c>
      <c r="I38" s="165">
        <v>0.15</v>
      </c>
      <c r="J38" s="98">
        <f>0</f>
        <v>0</v>
      </c>
      <c r="L38" s="14"/>
    </row>
    <row r="39" spans="2:12" s="1" customFormat="1" ht="14.45" hidden="1" customHeight="1">
      <c r="B39" s="14"/>
      <c r="E39" s="68" t="s">
        <v>55</v>
      </c>
      <c r="F39" s="98">
        <f>ROUND((SUM(BI123:BI245)),  2)</f>
        <v>0</v>
      </c>
      <c r="I39" s="165">
        <v>0</v>
      </c>
      <c r="J39" s="98">
        <f>0</f>
        <v>0</v>
      </c>
      <c r="L39" s="14"/>
    </row>
    <row r="40" spans="2:12" s="1" customFormat="1" ht="6.95" customHeight="1">
      <c r="B40" s="14"/>
      <c r="L40" s="14"/>
    </row>
    <row r="41" spans="2:12" s="1" customFormat="1" ht="25.35" customHeight="1">
      <c r="B41" s="14"/>
      <c r="C41" s="166"/>
      <c r="D41" s="167" t="s">
        <v>56</v>
      </c>
      <c r="E41" s="92"/>
      <c r="F41" s="92"/>
      <c r="G41" s="168" t="s">
        <v>57</v>
      </c>
      <c r="H41" s="169" t="s">
        <v>58</v>
      </c>
      <c r="I41" s="92"/>
      <c r="J41" s="170">
        <f>SUM(J32:J39)</f>
        <v>0</v>
      </c>
      <c r="K41" s="171"/>
      <c r="L41" s="14"/>
    </row>
    <row r="42" spans="2:12" s="1" customFormat="1" ht="14.45" customHeight="1">
      <c r="B42" s="14"/>
      <c r="L42" s="14"/>
    </row>
    <row r="43" spans="2:12" ht="14.45" customHeight="1">
      <c r="B43" s="13"/>
      <c r="L43" s="13"/>
    </row>
    <row r="44" spans="2:12" ht="14.45" customHeight="1">
      <c r="B44" s="13"/>
      <c r="L44" s="13"/>
    </row>
    <row r="45" spans="2:12" ht="14.45" customHeight="1">
      <c r="B45" s="13"/>
      <c r="L45" s="13"/>
    </row>
    <row r="46" spans="2:12" ht="14.45" customHeight="1">
      <c r="B46" s="13"/>
      <c r="L46" s="13"/>
    </row>
    <row r="47" spans="2:12" ht="14.45" customHeight="1">
      <c r="B47" s="13"/>
      <c r="L47" s="13"/>
    </row>
    <row r="48" spans="2:12" ht="14.45" customHeight="1">
      <c r="B48" s="13"/>
      <c r="L48" s="13"/>
    </row>
    <row r="49" spans="2:12" s="1" customFormat="1" ht="14.45" customHeight="1">
      <c r="B49" s="14"/>
      <c r="D49" s="80" t="s">
        <v>59</v>
      </c>
      <c r="E49" s="81"/>
      <c r="F49" s="81"/>
      <c r="G49" s="80" t="s">
        <v>60</v>
      </c>
      <c r="H49" s="81"/>
      <c r="I49" s="81"/>
      <c r="J49" s="81"/>
      <c r="K49" s="81"/>
      <c r="L49" s="14"/>
    </row>
    <row r="50" spans="2:12">
      <c r="B50" s="13"/>
      <c r="L50" s="13"/>
    </row>
    <row r="51" spans="2:12">
      <c r="B51" s="13"/>
      <c r="L51" s="13"/>
    </row>
    <row r="52" spans="2:12">
      <c r="B52" s="13"/>
      <c r="L52" s="13"/>
    </row>
    <row r="53" spans="2:12">
      <c r="B53" s="13"/>
      <c r="L53" s="13"/>
    </row>
    <row r="54" spans="2:12">
      <c r="B54" s="13"/>
      <c r="L54" s="13"/>
    </row>
    <row r="55" spans="2:12">
      <c r="B55" s="13"/>
      <c r="L55" s="13"/>
    </row>
    <row r="56" spans="2:12">
      <c r="B56" s="13"/>
      <c r="L56" s="13"/>
    </row>
    <row r="57" spans="2:12">
      <c r="B57" s="13"/>
      <c r="L57" s="13"/>
    </row>
    <row r="58" spans="2:12">
      <c r="B58" s="13"/>
      <c r="L58" s="13"/>
    </row>
    <row r="59" spans="2:12">
      <c r="B59" s="13"/>
      <c r="L59" s="13"/>
    </row>
    <row r="60" spans="2:12" s="1" customFormat="1" ht="12.75">
      <c r="B60" s="14"/>
      <c r="D60" s="82" t="s">
        <v>61</v>
      </c>
      <c r="E60" s="73"/>
      <c r="F60" s="172" t="s">
        <v>62</v>
      </c>
      <c r="G60" s="82" t="s">
        <v>61</v>
      </c>
      <c r="H60" s="73"/>
      <c r="I60" s="73"/>
      <c r="J60" s="173" t="s">
        <v>62</v>
      </c>
      <c r="K60" s="73"/>
      <c r="L60" s="14"/>
    </row>
    <row r="61" spans="2:12">
      <c r="B61" s="13"/>
      <c r="L61" s="13"/>
    </row>
    <row r="62" spans="2:12">
      <c r="B62" s="13"/>
      <c r="L62" s="13"/>
    </row>
    <row r="63" spans="2:12">
      <c r="B63" s="13"/>
      <c r="L63" s="13"/>
    </row>
    <row r="64" spans="2:12" s="1" customFormat="1" ht="12.75">
      <c r="B64" s="14"/>
      <c r="D64" s="80" t="s">
        <v>63</v>
      </c>
      <c r="E64" s="81"/>
      <c r="F64" s="81"/>
      <c r="G64" s="80" t="s">
        <v>64</v>
      </c>
      <c r="H64" s="81"/>
      <c r="I64" s="81"/>
      <c r="J64" s="81"/>
      <c r="K64" s="81"/>
      <c r="L64" s="14"/>
    </row>
    <row r="65" spans="2:12">
      <c r="B65" s="13"/>
      <c r="L65" s="13"/>
    </row>
    <row r="66" spans="2:12">
      <c r="B66" s="13"/>
      <c r="L66" s="13"/>
    </row>
    <row r="67" spans="2:12">
      <c r="B67" s="13"/>
      <c r="L67" s="13"/>
    </row>
    <row r="68" spans="2:12">
      <c r="B68" s="13"/>
      <c r="L68" s="13"/>
    </row>
    <row r="69" spans="2:12">
      <c r="B69" s="13"/>
      <c r="L69" s="13"/>
    </row>
    <row r="70" spans="2:12">
      <c r="B70" s="13"/>
      <c r="L70" s="13"/>
    </row>
    <row r="71" spans="2:12">
      <c r="B71" s="13"/>
      <c r="L71" s="13"/>
    </row>
    <row r="72" spans="2:12">
      <c r="B72" s="13"/>
      <c r="L72" s="13"/>
    </row>
    <row r="73" spans="2:12">
      <c r="B73" s="13"/>
      <c r="L73" s="13"/>
    </row>
    <row r="74" spans="2:12">
      <c r="B74" s="13"/>
      <c r="L74" s="13"/>
    </row>
    <row r="75" spans="2:12" s="1" customFormat="1" ht="12.75">
      <c r="B75" s="14"/>
      <c r="D75" s="82" t="s">
        <v>61</v>
      </c>
      <c r="E75" s="73"/>
      <c r="F75" s="172" t="s">
        <v>62</v>
      </c>
      <c r="G75" s="82" t="s">
        <v>61</v>
      </c>
      <c r="H75" s="73"/>
      <c r="I75" s="73"/>
      <c r="J75" s="173" t="s">
        <v>62</v>
      </c>
      <c r="K75" s="73"/>
      <c r="L75" s="14"/>
    </row>
    <row r="76" spans="2:12" s="1" customFormat="1" ht="14.45" customHeight="1">
      <c r="B76" s="15"/>
      <c r="C76" s="84"/>
      <c r="D76" s="84"/>
      <c r="E76" s="84"/>
      <c r="F76" s="84"/>
      <c r="G76" s="84"/>
      <c r="H76" s="84"/>
      <c r="I76" s="84"/>
      <c r="J76" s="84"/>
      <c r="K76" s="84"/>
      <c r="L76" s="14"/>
    </row>
    <row r="80" spans="2:12" s="1" customFormat="1" ht="6.95" customHeight="1">
      <c r="B80" s="16"/>
      <c r="C80" s="85"/>
      <c r="D80" s="85"/>
      <c r="E80" s="85"/>
      <c r="F80" s="85"/>
      <c r="G80" s="85"/>
      <c r="H80" s="85"/>
      <c r="I80" s="85"/>
      <c r="J80" s="85"/>
      <c r="K80" s="85"/>
      <c r="L80" s="14"/>
    </row>
    <row r="81" spans="2:12" s="1" customFormat="1" ht="24.95" customHeight="1">
      <c r="B81" s="14"/>
      <c r="C81" s="86" t="s">
        <v>168</v>
      </c>
      <c r="L81" s="14"/>
    </row>
    <row r="82" spans="2:12" s="1" customFormat="1" ht="6.95" customHeight="1">
      <c r="B82" s="14"/>
      <c r="L82" s="14"/>
    </row>
    <row r="83" spans="2:12" s="1" customFormat="1" ht="12" customHeight="1">
      <c r="B83" s="14"/>
      <c r="C83" s="68" t="s">
        <v>14</v>
      </c>
      <c r="L83" s="14"/>
    </row>
    <row r="84" spans="2:12" s="1" customFormat="1" ht="16.5" customHeight="1">
      <c r="B84" s="14"/>
      <c r="E84" s="253" t="str">
        <f>E7</f>
        <v>REKONSTRUKCE CHODNÍKU V UL. SMETANOVO NÁBŘEŽÍ,  HRANICE</v>
      </c>
      <c r="F84" s="254"/>
      <c r="G84" s="254"/>
      <c r="H84" s="254"/>
      <c r="L84" s="14"/>
    </row>
    <row r="85" spans="2:12" ht="12" customHeight="1">
      <c r="B85" s="13"/>
      <c r="C85" s="68" t="s">
        <v>123</v>
      </c>
      <c r="L85" s="13"/>
    </row>
    <row r="86" spans="2:12" s="1" customFormat="1" ht="16.5" customHeight="1">
      <c r="B86" s="14"/>
      <c r="E86" s="253" t="s">
        <v>893</v>
      </c>
      <c r="F86" s="251"/>
      <c r="G86" s="251"/>
      <c r="H86" s="251"/>
      <c r="L86" s="14"/>
    </row>
    <row r="87" spans="2:12" s="1" customFormat="1" ht="12" customHeight="1">
      <c r="B87" s="14"/>
      <c r="C87" s="68" t="s">
        <v>129</v>
      </c>
      <c r="L87" s="14"/>
    </row>
    <row r="88" spans="2:12" s="1" customFormat="1" ht="16.5" customHeight="1">
      <c r="B88" s="14"/>
      <c r="E88" s="212" t="str">
        <f>E11</f>
        <v>SO 101-02 - CHODNÍK -  neuznatelná část, vjezd na p.č. 2448/26 a 117/3</v>
      </c>
      <c r="F88" s="251"/>
      <c r="G88" s="251"/>
      <c r="H88" s="251"/>
      <c r="L88" s="14"/>
    </row>
    <row r="89" spans="2:12" s="1" customFormat="1" ht="6.95" customHeight="1">
      <c r="B89" s="14"/>
      <c r="L89" s="14"/>
    </row>
    <row r="90" spans="2:12" s="1" customFormat="1" ht="12" customHeight="1">
      <c r="B90" s="14"/>
      <c r="C90" s="68" t="s">
        <v>20</v>
      </c>
      <c r="F90" s="69" t="str">
        <f>F14</f>
        <v>Hranice. ul.Smetanovo nábřeží</v>
      </c>
      <c r="I90" s="68" t="s">
        <v>22</v>
      </c>
      <c r="J90" s="91" t="str">
        <f>IF(J14="","",J14)</f>
        <v>13. 7. 2023</v>
      </c>
      <c r="L90" s="14"/>
    </row>
    <row r="91" spans="2:12" s="1" customFormat="1" ht="6.95" customHeight="1">
      <c r="B91" s="14"/>
      <c r="L91" s="14"/>
    </row>
    <row r="92" spans="2:12" s="1" customFormat="1" ht="25.7" customHeight="1">
      <c r="B92" s="14"/>
      <c r="C92" s="68" t="s">
        <v>28</v>
      </c>
      <c r="F92" s="69" t="str">
        <f>E17</f>
        <v>Město Hranice, Pernštejnské nám.1, 753 01 Hranice</v>
      </c>
      <c r="I92" s="68" t="s">
        <v>35</v>
      </c>
      <c r="J92" s="70" t="str">
        <f>E23</f>
        <v>SISKO s.r.o., PŘEROV</v>
      </c>
      <c r="L92" s="14"/>
    </row>
    <row r="93" spans="2:12" s="1" customFormat="1" ht="15.2" customHeight="1">
      <c r="B93" s="14"/>
      <c r="C93" s="68" t="s">
        <v>34</v>
      </c>
      <c r="F93" s="69" t="str">
        <f>IF(E20="","",E20)</f>
        <v>Vyplň údaj</v>
      </c>
      <c r="I93" s="68" t="s">
        <v>40</v>
      </c>
      <c r="J93" s="70" t="str">
        <f>E26</f>
        <v>Obrtelová M.</v>
      </c>
      <c r="L93" s="14"/>
    </row>
    <row r="94" spans="2:12" s="1" customFormat="1" ht="10.35" customHeight="1">
      <c r="B94" s="14"/>
      <c r="L94" s="14"/>
    </row>
    <row r="95" spans="2:12" s="1" customFormat="1" ht="29.25" customHeight="1">
      <c r="B95" s="14"/>
      <c r="C95" s="174" t="s">
        <v>169</v>
      </c>
      <c r="D95" s="166"/>
      <c r="E95" s="166"/>
      <c r="F95" s="166"/>
      <c r="G95" s="166"/>
      <c r="H95" s="166"/>
      <c r="I95" s="166"/>
      <c r="J95" s="175" t="s">
        <v>170</v>
      </c>
      <c r="K95" s="166"/>
      <c r="L95" s="14"/>
    </row>
    <row r="96" spans="2:12" s="1" customFormat="1" ht="10.35" customHeight="1">
      <c r="B96" s="14"/>
      <c r="L96" s="14"/>
    </row>
    <row r="97" spans="2:47" s="1" customFormat="1" ht="23.1" customHeight="1">
      <c r="B97" s="14"/>
      <c r="C97" s="176" t="s">
        <v>171</v>
      </c>
      <c r="J97" s="95">
        <f>J123</f>
        <v>0</v>
      </c>
      <c r="L97" s="14"/>
      <c r="AU97" s="11" t="s">
        <v>172</v>
      </c>
    </row>
    <row r="98" spans="2:47" s="3" customFormat="1" ht="24.95" customHeight="1">
      <c r="B98" s="25"/>
      <c r="D98" s="177" t="s">
        <v>173</v>
      </c>
      <c r="E98" s="178"/>
      <c r="F98" s="178"/>
      <c r="G98" s="178"/>
      <c r="H98" s="178"/>
      <c r="I98" s="178"/>
      <c r="J98" s="179">
        <f>J124</f>
        <v>0</v>
      </c>
      <c r="L98" s="25"/>
    </row>
    <row r="99" spans="2:47" s="4" customFormat="1" ht="20.100000000000001" customHeight="1">
      <c r="B99" s="26"/>
      <c r="D99" s="180" t="s">
        <v>174</v>
      </c>
      <c r="E99" s="181"/>
      <c r="F99" s="181"/>
      <c r="G99" s="181"/>
      <c r="H99" s="181"/>
      <c r="I99" s="181"/>
      <c r="J99" s="182">
        <f>J125</f>
        <v>0</v>
      </c>
      <c r="L99" s="26"/>
    </row>
    <row r="100" spans="2:47" s="4" customFormat="1" ht="20.100000000000001" customHeight="1">
      <c r="B100" s="26"/>
      <c r="D100" s="180" t="s">
        <v>176</v>
      </c>
      <c r="E100" s="181"/>
      <c r="F100" s="181"/>
      <c r="G100" s="181"/>
      <c r="H100" s="181"/>
      <c r="I100" s="181"/>
      <c r="J100" s="182">
        <f>J168</f>
        <v>0</v>
      </c>
      <c r="L100" s="26"/>
    </row>
    <row r="101" spans="2:47" s="4" customFormat="1" ht="20.100000000000001" customHeight="1">
      <c r="B101" s="26"/>
      <c r="D101" s="180" t="s">
        <v>178</v>
      </c>
      <c r="E101" s="181"/>
      <c r="F101" s="181"/>
      <c r="G101" s="181"/>
      <c r="H101" s="181"/>
      <c r="I101" s="181"/>
      <c r="J101" s="182">
        <f>J201</f>
        <v>0</v>
      </c>
      <c r="L101" s="26"/>
    </row>
    <row r="102" spans="2:47" s="1" customFormat="1" ht="21.75" customHeight="1">
      <c r="B102" s="14"/>
      <c r="L102" s="14"/>
    </row>
    <row r="103" spans="2:47" s="1" customFormat="1" ht="6.95" customHeight="1">
      <c r="B103" s="15"/>
      <c r="C103" s="84"/>
      <c r="D103" s="84"/>
      <c r="E103" s="84"/>
      <c r="F103" s="84"/>
      <c r="G103" s="84"/>
      <c r="H103" s="84"/>
      <c r="I103" s="84"/>
      <c r="J103" s="84"/>
      <c r="K103" s="84"/>
      <c r="L103" s="14"/>
    </row>
    <row r="107" spans="2:47" s="1" customFormat="1" ht="6.95" customHeight="1">
      <c r="B107" s="16"/>
      <c r="C107" s="85"/>
      <c r="D107" s="85"/>
      <c r="E107" s="85"/>
      <c r="F107" s="85"/>
      <c r="G107" s="85"/>
      <c r="H107" s="85"/>
      <c r="I107" s="85"/>
      <c r="J107" s="85"/>
      <c r="K107" s="85"/>
      <c r="L107" s="14"/>
    </row>
    <row r="108" spans="2:47" s="1" customFormat="1" ht="24.95" customHeight="1">
      <c r="B108" s="14"/>
      <c r="C108" s="86" t="s">
        <v>183</v>
      </c>
      <c r="L108" s="14"/>
    </row>
    <row r="109" spans="2:47" s="1" customFormat="1" ht="6.95" customHeight="1">
      <c r="B109" s="14"/>
      <c r="L109" s="14"/>
    </row>
    <row r="110" spans="2:47" s="1" customFormat="1" ht="12" customHeight="1">
      <c r="B110" s="14"/>
      <c r="C110" s="68" t="s">
        <v>14</v>
      </c>
      <c r="L110" s="14"/>
    </row>
    <row r="111" spans="2:47" s="1" customFormat="1" ht="16.5" customHeight="1">
      <c r="B111" s="14"/>
      <c r="E111" s="253" t="str">
        <f>E7</f>
        <v>REKONSTRUKCE CHODNÍKU V UL. SMETANOVO NÁBŘEŽÍ,  HRANICE</v>
      </c>
      <c r="F111" s="254"/>
      <c r="G111" s="254"/>
      <c r="H111" s="254"/>
      <c r="L111" s="14"/>
    </row>
    <row r="112" spans="2:47" ht="12" customHeight="1">
      <c r="B112" s="13"/>
      <c r="C112" s="68" t="s">
        <v>123</v>
      </c>
      <c r="L112" s="13"/>
    </row>
    <row r="113" spans="2:65" s="1" customFormat="1" ht="16.5" customHeight="1">
      <c r="B113" s="14"/>
      <c r="E113" s="253" t="s">
        <v>893</v>
      </c>
      <c r="F113" s="251"/>
      <c r="G113" s="251"/>
      <c r="H113" s="251"/>
      <c r="L113" s="14"/>
    </row>
    <row r="114" spans="2:65" s="1" customFormat="1" ht="12" customHeight="1">
      <c r="B114" s="14"/>
      <c r="C114" s="68" t="s">
        <v>129</v>
      </c>
      <c r="L114" s="14"/>
    </row>
    <row r="115" spans="2:65" s="1" customFormat="1" ht="16.5" customHeight="1">
      <c r="B115" s="14"/>
      <c r="E115" s="212" t="str">
        <f>E11</f>
        <v>SO 101-02 - CHODNÍK -  neuznatelná část, vjezd na p.č. 2448/26 a 117/3</v>
      </c>
      <c r="F115" s="251"/>
      <c r="G115" s="251"/>
      <c r="H115" s="251"/>
      <c r="L115" s="14"/>
    </row>
    <row r="116" spans="2:65" s="1" customFormat="1" ht="6.95" customHeight="1">
      <c r="B116" s="14"/>
      <c r="L116" s="14"/>
    </row>
    <row r="117" spans="2:65" s="1" customFormat="1" ht="12" customHeight="1">
      <c r="B117" s="14"/>
      <c r="C117" s="68" t="s">
        <v>20</v>
      </c>
      <c r="F117" s="69" t="str">
        <f>F14</f>
        <v>Hranice. ul.Smetanovo nábřeží</v>
      </c>
      <c r="I117" s="68" t="s">
        <v>22</v>
      </c>
      <c r="J117" s="91" t="str">
        <f>IF(J14="","",J14)</f>
        <v>13. 7. 2023</v>
      </c>
      <c r="L117" s="14"/>
    </row>
    <row r="118" spans="2:65" s="1" customFormat="1" ht="6.95" customHeight="1">
      <c r="B118" s="14"/>
      <c r="L118" s="14"/>
    </row>
    <row r="119" spans="2:65" s="1" customFormat="1" ht="25.7" customHeight="1">
      <c r="B119" s="14"/>
      <c r="C119" s="68" t="s">
        <v>28</v>
      </c>
      <c r="F119" s="69" t="str">
        <f>E17</f>
        <v>Město Hranice, Pernštejnské nám.1, 753 01 Hranice</v>
      </c>
      <c r="I119" s="68" t="s">
        <v>35</v>
      </c>
      <c r="J119" s="70" t="str">
        <f>E23</f>
        <v>SISKO s.r.o., PŘEROV</v>
      </c>
      <c r="L119" s="14"/>
    </row>
    <row r="120" spans="2:65" s="1" customFormat="1" ht="15.2" customHeight="1">
      <c r="B120" s="14"/>
      <c r="C120" s="68" t="s">
        <v>34</v>
      </c>
      <c r="F120" s="69" t="str">
        <f>IF(E20="","",E20)</f>
        <v>Vyplň údaj</v>
      </c>
      <c r="I120" s="68" t="s">
        <v>40</v>
      </c>
      <c r="J120" s="70" t="str">
        <f>E26</f>
        <v>Obrtelová M.</v>
      </c>
      <c r="L120" s="14"/>
    </row>
    <row r="121" spans="2:65" s="1" customFormat="1" ht="10.35" customHeight="1">
      <c r="B121" s="14"/>
      <c r="L121" s="14"/>
    </row>
    <row r="122" spans="2:65" s="5" customFormat="1" ht="29.25" customHeight="1">
      <c r="B122" s="27"/>
      <c r="C122" s="183" t="s">
        <v>184</v>
      </c>
      <c r="D122" s="184" t="s">
        <v>71</v>
      </c>
      <c r="E122" s="184" t="s">
        <v>67</v>
      </c>
      <c r="F122" s="184" t="s">
        <v>68</v>
      </c>
      <c r="G122" s="184" t="s">
        <v>185</v>
      </c>
      <c r="H122" s="184" t="s">
        <v>186</v>
      </c>
      <c r="I122" s="184" t="s">
        <v>187</v>
      </c>
      <c r="J122" s="184" t="s">
        <v>170</v>
      </c>
      <c r="K122" s="185" t="s">
        <v>188</v>
      </c>
      <c r="L122" s="27"/>
      <c r="M122" s="18" t="s">
        <v>1</v>
      </c>
      <c r="N122" s="19" t="s">
        <v>50</v>
      </c>
      <c r="O122" s="19" t="s">
        <v>189</v>
      </c>
      <c r="P122" s="19" t="s">
        <v>190</v>
      </c>
      <c r="Q122" s="19" t="s">
        <v>191</v>
      </c>
      <c r="R122" s="19" t="s">
        <v>192</v>
      </c>
      <c r="S122" s="19" t="s">
        <v>193</v>
      </c>
      <c r="T122" s="20" t="s">
        <v>194</v>
      </c>
    </row>
    <row r="123" spans="2:65" s="1" customFormat="1" ht="23.1" customHeight="1">
      <c r="B123" s="14"/>
      <c r="C123" s="93" t="s">
        <v>195</v>
      </c>
      <c r="J123" s="186">
        <f>J124</f>
        <v>0</v>
      </c>
      <c r="L123" s="14"/>
      <c r="M123" s="21"/>
      <c r="N123" s="17"/>
      <c r="O123" s="17"/>
      <c r="P123" s="28" t="e">
        <f>P124+#REF!</f>
        <v>#REF!</v>
      </c>
      <c r="Q123" s="17"/>
      <c r="R123" s="28" t="e">
        <f>R124+#REF!</f>
        <v>#REF!</v>
      </c>
      <c r="S123" s="17"/>
      <c r="T123" s="29" t="e">
        <f>T124+#REF!</f>
        <v>#REF!</v>
      </c>
      <c r="AT123" s="11" t="s">
        <v>85</v>
      </c>
      <c r="AU123" s="11" t="s">
        <v>172</v>
      </c>
      <c r="BK123" s="30" t="e">
        <f>BK124+#REF!</f>
        <v>#REF!</v>
      </c>
    </row>
    <row r="124" spans="2:65" s="6" customFormat="1" ht="26.1" customHeight="1">
      <c r="B124" s="31"/>
      <c r="D124" s="32" t="s">
        <v>85</v>
      </c>
      <c r="E124" s="187" t="s">
        <v>196</v>
      </c>
      <c r="F124" s="187" t="s">
        <v>197</v>
      </c>
      <c r="J124" s="188">
        <f>J125+J168+J201</f>
        <v>0</v>
      </c>
      <c r="L124" s="31"/>
      <c r="M124" s="33"/>
      <c r="P124" s="34" t="e">
        <f>P125+#REF!+P168+#REF!+P201+#REF!+#REF!</f>
        <v>#REF!</v>
      </c>
      <c r="R124" s="34" t="e">
        <f>R125+#REF!+R168+#REF!+R201+#REF!+#REF!</f>
        <v>#REF!</v>
      </c>
      <c r="T124" s="35" t="e">
        <f>T125+#REF!+T168+#REF!+T201+#REF!+#REF!</f>
        <v>#REF!</v>
      </c>
      <c r="AR124" s="32" t="s">
        <v>93</v>
      </c>
      <c r="AT124" s="36" t="s">
        <v>85</v>
      </c>
      <c r="AU124" s="36" t="s">
        <v>86</v>
      </c>
      <c r="AY124" s="32" t="s">
        <v>198</v>
      </c>
      <c r="BK124" s="37" t="e">
        <f>BK125+#REF!+BK168+#REF!+BK201+#REF!+#REF!</f>
        <v>#REF!</v>
      </c>
    </row>
    <row r="125" spans="2:65" s="6" customFormat="1" ht="23.1" customHeight="1">
      <c r="B125" s="31"/>
      <c r="D125" s="32" t="s">
        <v>85</v>
      </c>
      <c r="E125" s="189" t="s">
        <v>93</v>
      </c>
      <c r="F125" s="189" t="s">
        <v>199</v>
      </c>
      <c r="J125" s="190">
        <f>SUM(J126:J167)</f>
        <v>0</v>
      </c>
      <c r="L125" s="31"/>
      <c r="M125" s="33"/>
      <c r="P125" s="34">
        <f>SUM(P126:P167)</f>
        <v>7.4252000000000002</v>
      </c>
      <c r="R125" s="34">
        <f>SUM(R126:R167)</f>
        <v>0</v>
      </c>
      <c r="T125" s="35">
        <f>SUM(T126:T167)</f>
        <v>10.43</v>
      </c>
      <c r="AR125" s="32" t="s">
        <v>93</v>
      </c>
      <c r="AT125" s="36" t="s">
        <v>85</v>
      </c>
      <c r="AU125" s="36" t="s">
        <v>93</v>
      </c>
      <c r="AY125" s="32" t="s">
        <v>198</v>
      </c>
      <c r="BK125" s="37">
        <f>SUM(BK126:BK167)</f>
        <v>0</v>
      </c>
    </row>
    <row r="126" spans="2:65" s="1" customFormat="1" ht="16.5" customHeight="1">
      <c r="B126" s="14"/>
      <c r="C126" s="195">
        <v>1</v>
      </c>
      <c r="D126" s="195" t="s">
        <v>200</v>
      </c>
      <c r="E126" s="196" t="s">
        <v>276</v>
      </c>
      <c r="F126" s="192" t="s">
        <v>277</v>
      </c>
      <c r="G126" s="197" t="s">
        <v>203</v>
      </c>
      <c r="H126" s="198">
        <v>12</v>
      </c>
      <c r="I126" s="161"/>
      <c r="J126" s="256">
        <f>ROUND(H126*I126,2)</f>
        <v>0</v>
      </c>
      <c r="K126" s="192" t="s">
        <v>204</v>
      </c>
      <c r="L126" s="14"/>
      <c r="M126" s="39" t="s">
        <v>1</v>
      </c>
      <c r="N126" s="40" t="s">
        <v>51</v>
      </c>
      <c r="O126" s="41">
        <v>0.13</v>
      </c>
      <c r="P126" s="41">
        <f>O126*H126</f>
        <v>1.56</v>
      </c>
      <c r="Q126" s="41">
        <v>0</v>
      </c>
      <c r="R126" s="41">
        <f>Q126*H126</f>
        <v>0</v>
      </c>
      <c r="S126" s="41">
        <v>0.22</v>
      </c>
      <c r="T126" s="42">
        <f>S126*H126</f>
        <v>2.64</v>
      </c>
      <c r="AR126" s="43" t="s">
        <v>205</v>
      </c>
      <c r="AT126" s="43" t="s">
        <v>200</v>
      </c>
      <c r="AU126" s="43" t="s">
        <v>95</v>
      </c>
      <c r="AY126" s="11" t="s">
        <v>198</v>
      </c>
      <c r="BE126" s="44">
        <f>IF(N126="základní",J126,0)</f>
        <v>0</v>
      </c>
      <c r="BF126" s="44">
        <f>IF(N126="snížená",J126,0)</f>
        <v>0</v>
      </c>
      <c r="BG126" s="44">
        <f>IF(N126="zákl. přenesená",J126,0)</f>
        <v>0</v>
      </c>
      <c r="BH126" s="44">
        <f>IF(N126="sníž. přenesená",J126,0)</f>
        <v>0</v>
      </c>
      <c r="BI126" s="44">
        <f>IF(N126="nulová",J126,0)</f>
        <v>0</v>
      </c>
      <c r="BJ126" s="11" t="s">
        <v>93</v>
      </c>
      <c r="BK126" s="44">
        <f>ROUND(I126*H126,2)</f>
        <v>0</v>
      </c>
      <c r="BL126" s="11" t="s">
        <v>205</v>
      </c>
      <c r="BM126" s="43" t="s">
        <v>929</v>
      </c>
    </row>
    <row r="127" spans="2:65" s="7" customFormat="1">
      <c r="B127" s="45"/>
      <c r="D127" s="199" t="s">
        <v>207</v>
      </c>
      <c r="E127" s="46" t="s">
        <v>1</v>
      </c>
      <c r="F127" s="200" t="s">
        <v>930</v>
      </c>
      <c r="H127" s="46" t="s">
        <v>1</v>
      </c>
      <c r="L127" s="45"/>
      <c r="M127" s="47"/>
      <c r="T127" s="48"/>
      <c r="AT127" s="46" t="s">
        <v>207</v>
      </c>
      <c r="AU127" s="46" t="s">
        <v>95</v>
      </c>
      <c r="AV127" s="7" t="s">
        <v>93</v>
      </c>
      <c r="AW127" s="7" t="s">
        <v>39</v>
      </c>
      <c r="AX127" s="7" t="s">
        <v>86</v>
      </c>
      <c r="AY127" s="46" t="s">
        <v>198</v>
      </c>
    </row>
    <row r="128" spans="2:65" s="9" customFormat="1">
      <c r="B128" s="53"/>
      <c r="D128" s="199" t="s">
        <v>207</v>
      </c>
      <c r="E128" s="54" t="s">
        <v>1</v>
      </c>
      <c r="F128" s="203" t="s">
        <v>931</v>
      </c>
      <c r="H128" s="204">
        <v>10</v>
      </c>
      <c r="L128" s="53"/>
      <c r="M128" s="55"/>
      <c r="T128" s="56"/>
      <c r="AT128" s="54" t="s">
        <v>207</v>
      </c>
      <c r="AU128" s="54" t="s">
        <v>95</v>
      </c>
      <c r="AV128" s="9" t="s">
        <v>95</v>
      </c>
      <c r="AW128" s="9" t="s">
        <v>39</v>
      </c>
      <c r="AX128" s="9" t="s">
        <v>93</v>
      </c>
      <c r="AY128" s="54" t="s">
        <v>198</v>
      </c>
    </row>
    <row r="129" spans="2:65" s="1" customFormat="1" ht="16.5" customHeight="1">
      <c r="B129" s="14"/>
      <c r="C129" s="195">
        <v>2</v>
      </c>
      <c r="D129" s="195" t="s">
        <v>200</v>
      </c>
      <c r="E129" s="196" t="s">
        <v>285</v>
      </c>
      <c r="F129" s="192" t="s">
        <v>286</v>
      </c>
      <c r="G129" s="197" t="s">
        <v>287</v>
      </c>
      <c r="H129" s="198">
        <v>38</v>
      </c>
      <c r="I129" s="161"/>
      <c r="J129" s="256">
        <f>ROUND(H129*I129,2)</f>
        <v>0</v>
      </c>
      <c r="K129" s="192" t="s">
        <v>204</v>
      </c>
      <c r="L129" s="14"/>
      <c r="M129" s="39" t="s">
        <v>1</v>
      </c>
      <c r="N129" s="40" t="s">
        <v>51</v>
      </c>
      <c r="O129" s="41">
        <v>0.13300000000000001</v>
      </c>
      <c r="P129" s="41">
        <f>O129*H129</f>
        <v>5.0540000000000003</v>
      </c>
      <c r="Q129" s="41">
        <v>0</v>
      </c>
      <c r="R129" s="41">
        <f>Q129*H129</f>
        <v>0</v>
      </c>
      <c r="S129" s="41">
        <v>0.20499999999999999</v>
      </c>
      <c r="T129" s="42">
        <f>S129*H129</f>
        <v>7.7899999999999991</v>
      </c>
      <c r="AR129" s="43" t="s">
        <v>205</v>
      </c>
      <c r="AT129" s="43" t="s">
        <v>200</v>
      </c>
      <c r="AU129" s="43" t="s">
        <v>95</v>
      </c>
      <c r="AY129" s="11" t="s">
        <v>198</v>
      </c>
      <c r="BE129" s="44">
        <f>IF(N129="základní",J129,0)</f>
        <v>0</v>
      </c>
      <c r="BF129" s="44">
        <f>IF(N129="snížená",J129,0)</f>
        <v>0</v>
      </c>
      <c r="BG129" s="44">
        <f>IF(N129="zákl. přenesená",J129,0)</f>
        <v>0</v>
      </c>
      <c r="BH129" s="44">
        <f>IF(N129="sníž. přenesená",J129,0)</f>
        <v>0</v>
      </c>
      <c r="BI129" s="44">
        <f>IF(N129="nulová",J129,0)</f>
        <v>0</v>
      </c>
      <c r="BJ129" s="11" t="s">
        <v>93</v>
      </c>
      <c r="BK129" s="44">
        <f>ROUND(I129*H129,2)</f>
        <v>0</v>
      </c>
      <c r="BL129" s="11" t="s">
        <v>205</v>
      </c>
      <c r="BM129" s="43" t="s">
        <v>932</v>
      </c>
    </row>
    <row r="130" spans="2:65" s="9" customFormat="1">
      <c r="B130" s="53"/>
      <c r="D130" s="199" t="s">
        <v>207</v>
      </c>
      <c r="E130" s="54" t="s">
        <v>1</v>
      </c>
      <c r="F130" s="203" t="s">
        <v>1146</v>
      </c>
      <c r="H130" s="204">
        <v>38</v>
      </c>
      <c r="L130" s="53"/>
      <c r="M130" s="55"/>
      <c r="T130" s="56"/>
      <c r="AT130" s="54" t="s">
        <v>207</v>
      </c>
      <c r="AU130" s="54" t="s">
        <v>95</v>
      </c>
      <c r="AV130" s="9" t="s">
        <v>95</v>
      </c>
      <c r="AW130" s="9" t="s">
        <v>39</v>
      </c>
      <c r="AX130" s="9" t="s">
        <v>86</v>
      </c>
      <c r="AY130" s="54" t="s">
        <v>198</v>
      </c>
    </row>
    <row r="131" spans="2:65" s="10" customFormat="1">
      <c r="B131" s="57"/>
      <c r="D131" s="199" t="s">
        <v>207</v>
      </c>
      <c r="E131" s="58" t="s">
        <v>1</v>
      </c>
      <c r="F131" s="205" t="s">
        <v>220</v>
      </c>
      <c r="H131" s="206">
        <v>38</v>
      </c>
      <c r="L131" s="57"/>
      <c r="M131" s="59"/>
      <c r="T131" s="60"/>
      <c r="AT131" s="58" t="s">
        <v>207</v>
      </c>
      <c r="AU131" s="58" t="s">
        <v>95</v>
      </c>
      <c r="AV131" s="10" t="s">
        <v>205</v>
      </c>
      <c r="AW131" s="10" t="s">
        <v>39</v>
      </c>
      <c r="AX131" s="10" t="s">
        <v>93</v>
      </c>
      <c r="AY131" s="58" t="s">
        <v>198</v>
      </c>
    </row>
    <row r="132" spans="2:65" s="1" customFormat="1" ht="24.2" customHeight="1">
      <c r="B132" s="14"/>
      <c r="C132" s="195">
        <v>3</v>
      </c>
      <c r="D132" s="195" t="s">
        <v>200</v>
      </c>
      <c r="E132" s="196" t="s">
        <v>301</v>
      </c>
      <c r="F132" s="192" t="s">
        <v>302</v>
      </c>
      <c r="G132" s="197" t="s">
        <v>292</v>
      </c>
      <c r="H132" s="198">
        <v>1.2</v>
      </c>
      <c r="I132" s="161"/>
      <c r="J132" s="256">
        <f>ROUND(H132*I132,2)</f>
        <v>0</v>
      </c>
      <c r="K132" s="192" t="s">
        <v>204</v>
      </c>
      <c r="L132" s="14"/>
      <c r="M132" s="39" t="s">
        <v>1</v>
      </c>
      <c r="N132" s="40" t="s">
        <v>51</v>
      </c>
      <c r="O132" s="41">
        <v>9.6000000000000002E-2</v>
      </c>
      <c r="P132" s="41">
        <f>O132*H132</f>
        <v>0.1152</v>
      </c>
      <c r="Q132" s="41">
        <v>0</v>
      </c>
      <c r="R132" s="41">
        <f>Q132*H132</f>
        <v>0</v>
      </c>
      <c r="S132" s="41">
        <v>0</v>
      </c>
      <c r="T132" s="42">
        <f>S132*H132</f>
        <v>0</v>
      </c>
      <c r="AR132" s="43" t="s">
        <v>205</v>
      </c>
      <c r="AT132" s="43" t="s">
        <v>200</v>
      </c>
      <c r="AU132" s="43" t="s">
        <v>95</v>
      </c>
      <c r="AY132" s="11" t="s">
        <v>198</v>
      </c>
      <c r="BE132" s="44">
        <f>IF(N132="základní",J132,0)</f>
        <v>0</v>
      </c>
      <c r="BF132" s="44">
        <f>IF(N132="snížená",J132,0)</f>
        <v>0</v>
      </c>
      <c r="BG132" s="44">
        <f>IF(N132="zákl. přenesená",J132,0)</f>
        <v>0</v>
      </c>
      <c r="BH132" s="44">
        <f>IF(N132="sníž. přenesená",J132,0)</f>
        <v>0</v>
      </c>
      <c r="BI132" s="44">
        <f>IF(N132="nulová",J132,0)</f>
        <v>0</v>
      </c>
      <c r="BJ132" s="11" t="s">
        <v>93</v>
      </c>
      <c r="BK132" s="44">
        <f>ROUND(I132*H132,2)</f>
        <v>0</v>
      </c>
      <c r="BL132" s="11" t="s">
        <v>205</v>
      </c>
      <c r="BM132" s="43" t="s">
        <v>933</v>
      </c>
    </row>
    <row r="133" spans="2:65" s="7" customFormat="1">
      <c r="B133" s="45"/>
      <c r="D133" s="199" t="s">
        <v>207</v>
      </c>
      <c r="E133" s="46" t="s">
        <v>1</v>
      </c>
      <c r="F133" s="200" t="s">
        <v>304</v>
      </c>
      <c r="H133" s="46" t="s">
        <v>1</v>
      </c>
      <c r="L133" s="45"/>
      <c r="M133" s="47"/>
      <c r="T133" s="48"/>
      <c r="AT133" s="46" t="s">
        <v>207</v>
      </c>
      <c r="AU133" s="46" t="s">
        <v>95</v>
      </c>
      <c r="AV133" s="7" t="s">
        <v>93</v>
      </c>
      <c r="AW133" s="7" t="s">
        <v>39</v>
      </c>
      <c r="AX133" s="7" t="s">
        <v>86</v>
      </c>
      <c r="AY133" s="46" t="s">
        <v>198</v>
      </c>
    </row>
    <row r="134" spans="2:65" s="7" customFormat="1">
      <c r="B134" s="45"/>
      <c r="D134" s="199" t="s">
        <v>207</v>
      </c>
      <c r="E134" s="46" t="s">
        <v>1</v>
      </c>
      <c r="F134" s="200" t="s">
        <v>306</v>
      </c>
      <c r="H134" s="46" t="s">
        <v>1</v>
      </c>
      <c r="L134" s="45"/>
      <c r="M134" s="47"/>
      <c r="T134" s="48"/>
      <c r="AT134" s="46" t="s">
        <v>207</v>
      </c>
      <c r="AU134" s="46" t="s">
        <v>95</v>
      </c>
      <c r="AV134" s="7" t="s">
        <v>93</v>
      </c>
      <c r="AW134" s="7" t="s">
        <v>39</v>
      </c>
      <c r="AX134" s="7" t="s">
        <v>86</v>
      </c>
      <c r="AY134" s="46" t="s">
        <v>198</v>
      </c>
    </row>
    <row r="135" spans="2:65" s="9" customFormat="1">
      <c r="B135" s="53"/>
      <c r="D135" s="199" t="s">
        <v>207</v>
      </c>
      <c r="E135" s="54" t="s">
        <v>1</v>
      </c>
      <c r="F135" s="203" t="s">
        <v>934</v>
      </c>
      <c r="H135" s="204"/>
      <c r="L135" s="53"/>
      <c r="M135" s="55"/>
      <c r="T135" s="56"/>
      <c r="AT135" s="54" t="s">
        <v>207</v>
      </c>
      <c r="AU135" s="54" t="s">
        <v>95</v>
      </c>
      <c r="AV135" s="9" t="s">
        <v>95</v>
      </c>
      <c r="AW135" s="9" t="s">
        <v>39</v>
      </c>
      <c r="AX135" s="9" t="s">
        <v>86</v>
      </c>
      <c r="AY135" s="54" t="s">
        <v>198</v>
      </c>
    </row>
    <row r="136" spans="2:65" s="7" customFormat="1">
      <c r="B136" s="45"/>
      <c r="D136" s="199" t="s">
        <v>207</v>
      </c>
      <c r="E136" s="46" t="s">
        <v>1</v>
      </c>
      <c r="F136" s="200" t="s">
        <v>935</v>
      </c>
      <c r="H136" s="46" t="s">
        <v>1</v>
      </c>
      <c r="L136" s="45"/>
      <c r="M136" s="47"/>
      <c r="T136" s="48"/>
      <c r="AT136" s="46" t="s">
        <v>207</v>
      </c>
      <c r="AU136" s="46" t="s">
        <v>95</v>
      </c>
      <c r="AV136" s="7" t="s">
        <v>93</v>
      </c>
      <c r="AW136" s="7" t="s">
        <v>39</v>
      </c>
      <c r="AX136" s="7" t="s">
        <v>86</v>
      </c>
      <c r="AY136" s="46" t="s">
        <v>198</v>
      </c>
    </row>
    <row r="137" spans="2:65" s="9" customFormat="1">
      <c r="B137" s="53"/>
      <c r="D137" s="199" t="s">
        <v>207</v>
      </c>
      <c r="E137" s="54" t="s">
        <v>1</v>
      </c>
      <c r="F137" s="203" t="s">
        <v>936</v>
      </c>
      <c r="H137" s="204">
        <v>1.2</v>
      </c>
      <c r="L137" s="53"/>
      <c r="M137" s="55"/>
      <c r="T137" s="56"/>
      <c r="AT137" s="54" t="s">
        <v>207</v>
      </c>
      <c r="AU137" s="54" t="s">
        <v>95</v>
      </c>
      <c r="AV137" s="9" t="s">
        <v>95</v>
      </c>
      <c r="AW137" s="9" t="s">
        <v>39</v>
      </c>
      <c r="AX137" s="9" t="s">
        <v>86</v>
      </c>
      <c r="AY137" s="54" t="s">
        <v>198</v>
      </c>
    </row>
    <row r="138" spans="2:65" s="7" customFormat="1">
      <c r="B138" s="45"/>
      <c r="D138" s="199" t="s">
        <v>207</v>
      </c>
      <c r="E138" s="46" t="s">
        <v>1</v>
      </c>
      <c r="F138" s="200" t="s">
        <v>937</v>
      </c>
      <c r="H138" s="46" t="s">
        <v>1</v>
      </c>
      <c r="L138" s="45"/>
      <c r="M138" s="47"/>
      <c r="T138" s="48"/>
      <c r="AT138" s="46" t="s">
        <v>207</v>
      </c>
      <c r="AU138" s="46" t="s">
        <v>95</v>
      </c>
      <c r="AV138" s="7" t="s">
        <v>93</v>
      </c>
      <c r="AW138" s="7" t="s">
        <v>39</v>
      </c>
      <c r="AX138" s="7" t="s">
        <v>86</v>
      </c>
      <c r="AY138" s="46" t="s">
        <v>198</v>
      </c>
    </row>
    <row r="139" spans="2:65" s="9" customFormat="1">
      <c r="B139" s="53"/>
      <c r="D139" s="199" t="s">
        <v>207</v>
      </c>
      <c r="E139" s="54" t="s">
        <v>1</v>
      </c>
      <c r="F139" s="203" t="s">
        <v>938</v>
      </c>
      <c r="H139" s="204"/>
      <c r="L139" s="53"/>
      <c r="M139" s="55"/>
      <c r="T139" s="56"/>
      <c r="AT139" s="54" t="s">
        <v>207</v>
      </c>
      <c r="AU139" s="54" t="s">
        <v>95</v>
      </c>
      <c r="AV139" s="9" t="s">
        <v>95</v>
      </c>
      <c r="AW139" s="9" t="s">
        <v>39</v>
      </c>
      <c r="AX139" s="9" t="s">
        <v>86</v>
      </c>
      <c r="AY139" s="54" t="s">
        <v>198</v>
      </c>
    </row>
    <row r="140" spans="2:65" s="7" customFormat="1">
      <c r="B140" s="45"/>
      <c r="D140" s="199" t="s">
        <v>207</v>
      </c>
      <c r="E140" s="46" t="s">
        <v>1</v>
      </c>
      <c r="F140" s="200" t="s">
        <v>939</v>
      </c>
      <c r="H140" s="46" t="s">
        <v>1</v>
      </c>
      <c r="L140" s="45"/>
      <c r="M140" s="47"/>
      <c r="T140" s="48"/>
      <c r="AT140" s="46" t="s">
        <v>207</v>
      </c>
      <c r="AU140" s="46" t="s">
        <v>95</v>
      </c>
      <c r="AV140" s="7" t="s">
        <v>93</v>
      </c>
      <c r="AW140" s="7" t="s">
        <v>39</v>
      </c>
      <c r="AX140" s="7" t="s">
        <v>86</v>
      </c>
      <c r="AY140" s="46" t="s">
        <v>198</v>
      </c>
    </row>
    <row r="141" spans="2:65" s="9" customFormat="1">
      <c r="B141" s="53"/>
      <c r="D141" s="199" t="s">
        <v>207</v>
      </c>
      <c r="E141" s="54" t="s">
        <v>1</v>
      </c>
      <c r="F141" s="203" t="s">
        <v>940</v>
      </c>
      <c r="H141" s="204"/>
      <c r="L141" s="53"/>
      <c r="M141" s="55"/>
      <c r="T141" s="56"/>
      <c r="AT141" s="54" t="s">
        <v>207</v>
      </c>
      <c r="AU141" s="54" t="s">
        <v>95</v>
      </c>
      <c r="AV141" s="9" t="s">
        <v>95</v>
      </c>
      <c r="AW141" s="9" t="s">
        <v>39</v>
      </c>
      <c r="AX141" s="9" t="s">
        <v>86</v>
      </c>
      <c r="AY141" s="54" t="s">
        <v>198</v>
      </c>
    </row>
    <row r="142" spans="2:65" s="9" customFormat="1">
      <c r="B142" s="53"/>
      <c r="D142" s="199" t="s">
        <v>207</v>
      </c>
      <c r="E142" s="54" t="s">
        <v>1</v>
      </c>
      <c r="F142" s="203" t="s">
        <v>941</v>
      </c>
      <c r="H142" s="204"/>
      <c r="L142" s="53"/>
      <c r="M142" s="55"/>
      <c r="T142" s="56"/>
      <c r="AT142" s="54" t="s">
        <v>207</v>
      </c>
      <c r="AU142" s="54" t="s">
        <v>95</v>
      </c>
      <c r="AV142" s="9" t="s">
        <v>95</v>
      </c>
      <c r="AW142" s="9" t="s">
        <v>39</v>
      </c>
      <c r="AX142" s="9" t="s">
        <v>86</v>
      </c>
      <c r="AY142" s="54" t="s">
        <v>198</v>
      </c>
    </row>
    <row r="143" spans="2:65" s="8" customFormat="1">
      <c r="B143" s="49"/>
      <c r="D143" s="199" t="s">
        <v>207</v>
      </c>
      <c r="E143" s="50" t="s">
        <v>1</v>
      </c>
      <c r="F143" s="201" t="s">
        <v>252</v>
      </c>
      <c r="H143" s="202">
        <v>1.2</v>
      </c>
      <c r="L143" s="49"/>
      <c r="M143" s="51"/>
      <c r="T143" s="52"/>
      <c r="AT143" s="50" t="s">
        <v>207</v>
      </c>
      <c r="AU143" s="50" t="s">
        <v>95</v>
      </c>
      <c r="AV143" s="8" t="s">
        <v>217</v>
      </c>
      <c r="AW143" s="8" t="s">
        <v>39</v>
      </c>
      <c r="AX143" s="8" t="s">
        <v>86</v>
      </c>
      <c r="AY143" s="50" t="s">
        <v>198</v>
      </c>
    </row>
    <row r="144" spans="2:65" s="7" customFormat="1">
      <c r="B144" s="45"/>
      <c r="D144" s="199" t="s">
        <v>207</v>
      </c>
      <c r="E144" s="46" t="s">
        <v>1</v>
      </c>
      <c r="F144" s="200" t="s">
        <v>321</v>
      </c>
      <c r="H144" s="46" t="s">
        <v>1</v>
      </c>
      <c r="L144" s="45"/>
      <c r="M144" s="47"/>
      <c r="T144" s="48"/>
      <c r="AT144" s="46" t="s">
        <v>207</v>
      </c>
      <c r="AU144" s="46" t="s">
        <v>95</v>
      </c>
      <c r="AV144" s="7" t="s">
        <v>93</v>
      </c>
      <c r="AW144" s="7" t="s">
        <v>39</v>
      </c>
      <c r="AX144" s="7" t="s">
        <v>86</v>
      </c>
      <c r="AY144" s="46" t="s">
        <v>198</v>
      </c>
    </row>
    <row r="145" spans="2:65" s="9" customFormat="1">
      <c r="B145" s="53"/>
      <c r="D145" s="199" t="s">
        <v>207</v>
      </c>
      <c r="E145" s="54" t="s">
        <v>1</v>
      </c>
      <c r="F145" s="203" t="s">
        <v>942</v>
      </c>
      <c r="H145" s="204"/>
      <c r="L145" s="53"/>
      <c r="M145" s="55"/>
      <c r="T145" s="56"/>
      <c r="AT145" s="54" t="s">
        <v>207</v>
      </c>
      <c r="AU145" s="54" t="s">
        <v>95</v>
      </c>
      <c r="AV145" s="9" t="s">
        <v>95</v>
      </c>
      <c r="AW145" s="9" t="s">
        <v>39</v>
      </c>
      <c r="AX145" s="9" t="s">
        <v>86</v>
      </c>
      <c r="AY145" s="54" t="s">
        <v>198</v>
      </c>
    </row>
    <row r="146" spans="2:65" s="7" customFormat="1">
      <c r="B146" s="45"/>
      <c r="D146" s="199" t="s">
        <v>207</v>
      </c>
      <c r="E146" s="46" t="s">
        <v>1</v>
      </c>
      <c r="F146" s="200" t="s">
        <v>323</v>
      </c>
      <c r="H146" s="46" t="s">
        <v>1</v>
      </c>
      <c r="L146" s="45"/>
      <c r="M146" s="47"/>
      <c r="T146" s="48"/>
      <c r="AT146" s="46" t="s">
        <v>207</v>
      </c>
      <c r="AU146" s="46" t="s">
        <v>95</v>
      </c>
      <c r="AV146" s="7" t="s">
        <v>93</v>
      </c>
      <c r="AW146" s="7" t="s">
        <v>39</v>
      </c>
      <c r="AX146" s="7" t="s">
        <v>86</v>
      </c>
      <c r="AY146" s="46" t="s">
        <v>198</v>
      </c>
    </row>
    <row r="147" spans="2:65" s="9" customFormat="1">
      <c r="B147" s="53"/>
      <c r="D147" s="199" t="s">
        <v>207</v>
      </c>
      <c r="E147" s="54" t="s">
        <v>1</v>
      </c>
      <c r="F147" s="203" t="s">
        <v>943</v>
      </c>
      <c r="H147" s="204"/>
      <c r="L147" s="53"/>
      <c r="M147" s="55"/>
      <c r="T147" s="56"/>
      <c r="AT147" s="54" t="s">
        <v>207</v>
      </c>
      <c r="AU147" s="54" t="s">
        <v>95</v>
      </c>
      <c r="AV147" s="9" t="s">
        <v>95</v>
      </c>
      <c r="AW147" s="9" t="s">
        <v>39</v>
      </c>
      <c r="AX147" s="9" t="s">
        <v>86</v>
      </c>
      <c r="AY147" s="54" t="s">
        <v>198</v>
      </c>
    </row>
    <row r="148" spans="2:65" s="10" customFormat="1">
      <c r="B148" s="57"/>
      <c r="D148" s="199" t="s">
        <v>207</v>
      </c>
      <c r="E148" s="58" t="s">
        <v>913</v>
      </c>
      <c r="F148" s="205" t="s">
        <v>220</v>
      </c>
      <c r="H148" s="206">
        <v>1.2</v>
      </c>
      <c r="L148" s="57"/>
      <c r="M148" s="59"/>
      <c r="T148" s="60"/>
      <c r="AT148" s="58" t="s">
        <v>207</v>
      </c>
      <c r="AU148" s="58" t="s">
        <v>95</v>
      </c>
      <c r="AV148" s="10" t="s">
        <v>205</v>
      </c>
      <c r="AW148" s="10" t="s">
        <v>39</v>
      </c>
      <c r="AX148" s="10" t="s">
        <v>93</v>
      </c>
      <c r="AY148" s="58" t="s">
        <v>198</v>
      </c>
    </row>
    <row r="149" spans="2:65" s="1" customFormat="1" ht="24.2" customHeight="1">
      <c r="B149" s="14"/>
      <c r="C149" s="195">
        <v>4</v>
      </c>
      <c r="D149" s="195" t="s">
        <v>200</v>
      </c>
      <c r="E149" s="196" t="s">
        <v>341</v>
      </c>
      <c r="F149" s="192" t="s">
        <v>342</v>
      </c>
      <c r="G149" s="197" t="s">
        <v>292</v>
      </c>
      <c r="H149" s="198">
        <v>2.4</v>
      </c>
      <c r="I149" s="161"/>
      <c r="J149" s="256">
        <f>ROUND(H149*I149,2)</f>
        <v>0</v>
      </c>
      <c r="K149" s="192" t="s">
        <v>343</v>
      </c>
      <c r="L149" s="14"/>
      <c r="M149" s="39" t="s">
        <v>1</v>
      </c>
      <c r="N149" s="40" t="s">
        <v>51</v>
      </c>
      <c r="O149" s="41">
        <v>0.28999999999999998</v>
      </c>
      <c r="P149" s="41">
        <f>O149*H149</f>
        <v>0.69599999999999995</v>
      </c>
      <c r="Q149" s="41">
        <v>0</v>
      </c>
      <c r="R149" s="41">
        <f>Q149*H149</f>
        <v>0</v>
      </c>
      <c r="S149" s="41">
        <v>0</v>
      </c>
      <c r="T149" s="42">
        <f>S149*H149</f>
        <v>0</v>
      </c>
      <c r="AR149" s="43" t="s">
        <v>205</v>
      </c>
      <c r="AT149" s="43" t="s">
        <v>200</v>
      </c>
      <c r="AU149" s="43" t="s">
        <v>95</v>
      </c>
      <c r="AY149" s="11" t="s">
        <v>198</v>
      </c>
      <c r="BE149" s="44">
        <f>IF(N149="základní",J149,0)</f>
        <v>0</v>
      </c>
      <c r="BF149" s="44">
        <f>IF(N149="snížená",J149,0)</f>
        <v>0</v>
      </c>
      <c r="BG149" s="44">
        <f>IF(N149="zákl. přenesená",J149,0)</f>
        <v>0</v>
      </c>
      <c r="BH149" s="44">
        <f>IF(N149="sníž. přenesená",J149,0)</f>
        <v>0</v>
      </c>
      <c r="BI149" s="44">
        <f>IF(N149="nulová",J149,0)</f>
        <v>0</v>
      </c>
      <c r="BJ149" s="11" t="s">
        <v>93</v>
      </c>
      <c r="BK149" s="44">
        <f>ROUND(I149*H149,2)</f>
        <v>0</v>
      </c>
      <c r="BL149" s="11" t="s">
        <v>205</v>
      </c>
      <c r="BM149" s="43" t="s">
        <v>944</v>
      </c>
    </row>
    <row r="150" spans="2:65" s="7" customFormat="1">
      <c r="B150" s="45"/>
      <c r="D150" s="199" t="s">
        <v>207</v>
      </c>
      <c r="E150" s="46" t="s">
        <v>1</v>
      </c>
      <c r="F150" s="200" t="s">
        <v>345</v>
      </c>
      <c r="H150" s="46" t="s">
        <v>1</v>
      </c>
      <c r="L150" s="45"/>
      <c r="M150" s="47"/>
      <c r="T150" s="48"/>
      <c r="AT150" s="46" t="s">
        <v>207</v>
      </c>
      <c r="AU150" s="46" t="s">
        <v>95</v>
      </c>
      <c r="AV150" s="7" t="s">
        <v>93</v>
      </c>
      <c r="AW150" s="7" t="s">
        <v>39</v>
      </c>
      <c r="AX150" s="7" t="s">
        <v>86</v>
      </c>
      <c r="AY150" s="46" t="s">
        <v>198</v>
      </c>
    </row>
    <row r="151" spans="2:65" s="7" customFormat="1">
      <c r="B151" s="45"/>
      <c r="D151" s="199" t="s">
        <v>207</v>
      </c>
      <c r="E151" s="46" t="s">
        <v>1</v>
      </c>
      <c r="F151" s="200" t="s">
        <v>346</v>
      </c>
      <c r="H151" s="46" t="s">
        <v>1</v>
      </c>
      <c r="L151" s="45"/>
      <c r="M151" s="47"/>
      <c r="T151" s="48"/>
      <c r="AT151" s="46" t="s">
        <v>207</v>
      </c>
      <c r="AU151" s="46" t="s">
        <v>95</v>
      </c>
      <c r="AV151" s="7" t="s">
        <v>93</v>
      </c>
      <c r="AW151" s="7" t="s">
        <v>39</v>
      </c>
      <c r="AX151" s="7" t="s">
        <v>86</v>
      </c>
      <c r="AY151" s="46" t="s">
        <v>198</v>
      </c>
    </row>
    <row r="152" spans="2:65" s="7" customFormat="1">
      <c r="B152" s="45"/>
      <c r="D152" s="199" t="s">
        <v>207</v>
      </c>
      <c r="E152" s="46" t="s">
        <v>1</v>
      </c>
      <c r="F152" s="200" t="s">
        <v>304</v>
      </c>
      <c r="H152" s="46" t="s">
        <v>1</v>
      </c>
      <c r="L152" s="45"/>
      <c r="M152" s="47"/>
      <c r="T152" s="48"/>
      <c r="AT152" s="46" t="s">
        <v>207</v>
      </c>
      <c r="AU152" s="46" t="s">
        <v>95</v>
      </c>
      <c r="AV152" s="7" t="s">
        <v>93</v>
      </c>
      <c r="AW152" s="7" t="s">
        <v>39</v>
      </c>
      <c r="AX152" s="7" t="s">
        <v>86</v>
      </c>
      <c r="AY152" s="46" t="s">
        <v>198</v>
      </c>
    </row>
    <row r="153" spans="2:65" s="8" customFormat="1">
      <c r="B153" s="49"/>
      <c r="D153" s="199" t="s">
        <v>207</v>
      </c>
      <c r="E153" s="50" t="s">
        <v>1</v>
      </c>
      <c r="F153" s="201" t="s">
        <v>252</v>
      </c>
      <c r="H153" s="202">
        <v>0</v>
      </c>
      <c r="L153" s="49"/>
      <c r="M153" s="51"/>
      <c r="T153" s="52"/>
      <c r="AT153" s="50" t="s">
        <v>207</v>
      </c>
      <c r="AU153" s="50" t="s">
        <v>95</v>
      </c>
      <c r="AV153" s="8" t="s">
        <v>217</v>
      </c>
      <c r="AW153" s="8" t="s">
        <v>39</v>
      </c>
      <c r="AX153" s="8" t="s">
        <v>86</v>
      </c>
      <c r="AY153" s="50" t="s">
        <v>198</v>
      </c>
    </row>
    <row r="154" spans="2:65" s="7" customFormat="1">
      <c r="B154" s="45"/>
      <c r="D154" s="199" t="s">
        <v>207</v>
      </c>
      <c r="E154" s="46" t="s">
        <v>1</v>
      </c>
      <c r="F154" s="200" t="s">
        <v>347</v>
      </c>
      <c r="H154" s="46" t="s">
        <v>1</v>
      </c>
      <c r="L154" s="45"/>
      <c r="M154" s="47"/>
      <c r="T154" s="48"/>
      <c r="AT154" s="46" t="s">
        <v>207</v>
      </c>
      <c r="AU154" s="46" t="s">
        <v>95</v>
      </c>
      <c r="AV154" s="7" t="s">
        <v>93</v>
      </c>
      <c r="AW154" s="7" t="s">
        <v>39</v>
      </c>
      <c r="AX154" s="7" t="s">
        <v>86</v>
      </c>
      <c r="AY154" s="46" t="s">
        <v>198</v>
      </c>
    </row>
    <row r="155" spans="2:65" s="9" customFormat="1">
      <c r="B155" s="53"/>
      <c r="D155" s="199" t="s">
        <v>207</v>
      </c>
      <c r="E155" s="54" t="s">
        <v>1</v>
      </c>
      <c r="F155" s="203" t="s">
        <v>945</v>
      </c>
      <c r="H155" s="204">
        <v>2.4</v>
      </c>
      <c r="L155" s="53"/>
      <c r="M155" s="55"/>
      <c r="T155" s="56"/>
      <c r="AT155" s="54" t="s">
        <v>207</v>
      </c>
      <c r="AU155" s="54" t="s">
        <v>95</v>
      </c>
      <c r="AV155" s="9" t="s">
        <v>95</v>
      </c>
      <c r="AW155" s="9" t="s">
        <v>39</v>
      </c>
      <c r="AX155" s="9" t="s">
        <v>86</v>
      </c>
      <c r="AY155" s="54" t="s">
        <v>198</v>
      </c>
    </row>
    <row r="156" spans="2:65" s="7" customFormat="1">
      <c r="B156" s="45"/>
      <c r="D156" s="199" t="s">
        <v>207</v>
      </c>
      <c r="E156" s="46" t="s">
        <v>1</v>
      </c>
      <c r="F156" s="200" t="s">
        <v>946</v>
      </c>
      <c r="H156" s="46" t="s">
        <v>1</v>
      </c>
      <c r="L156" s="45"/>
      <c r="M156" s="47"/>
      <c r="T156" s="48"/>
      <c r="AT156" s="46" t="s">
        <v>207</v>
      </c>
      <c r="AU156" s="46" t="s">
        <v>95</v>
      </c>
      <c r="AV156" s="7" t="s">
        <v>93</v>
      </c>
      <c r="AW156" s="7" t="s">
        <v>39</v>
      </c>
      <c r="AX156" s="7" t="s">
        <v>86</v>
      </c>
      <c r="AY156" s="46" t="s">
        <v>198</v>
      </c>
    </row>
    <row r="157" spans="2:65" s="9" customFormat="1">
      <c r="B157" s="53"/>
      <c r="D157" s="199" t="s">
        <v>207</v>
      </c>
      <c r="E157" s="54" t="s">
        <v>1</v>
      </c>
      <c r="F157" s="203" t="s">
        <v>947</v>
      </c>
      <c r="H157" s="204"/>
      <c r="L157" s="53"/>
      <c r="M157" s="55"/>
      <c r="T157" s="56"/>
      <c r="AT157" s="54" t="s">
        <v>207</v>
      </c>
      <c r="AU157" s="54" t="s">
        <v>95</v>
      </c>
      <c r="AV157" s="9" t="s">
        <v>95</v>
      </c>
      <c r="AW157" s="9" t="s">
        <v>39</v>
      </c>
      <c r="AX157" s="9" t="s">
        <v>86</v>
      </c>
      <c r="AY157" s="54" t="s">
        <v>198</v>
      </c>
    </row>
    <row r="158" spans="2:65" s="7" customFormat="1">
      <c r="B158" s="45"/>
      <c r="D158" s="199" t="s">
        <v>207</v>
      </c>
      <c r="E158" s="46" t="s">
        <v>1</v>
      </c>
      <c r="F158" s="200" t="s">
        <v>358</v>
      </c>
      <c r="H158" s="46" t="s">
        <v>1</v>
      </c>
      <c r="L158" s="45"/>
      <c r="M158" s="47"/>
      <c r="T158" s="48"/>
      <c r="AT158" s="46" t="s">
        <v>207</v>
      </c>
      <c r="AU158" s="46" t="s">
        <v>95</v>
      </c>
      <c r="AV158" s="7" t="s">
        <v>93</v>
      </c>
      <c r="AW158" s="7" t="s">
        <v>39</v>
      </c>
      <c r="AX158" s="7" t="s">
        <v>86</v>
      </c>
      <c r="AY158" s="46" t="s">
        <v>198</v>
      </c>
    </row>
    <row r="159" spans="2:65" s="9" customFormat="1">
      <c r="B159" s="53"/>
      <c r="D159" s="199" t="s">
        <v>207</v>
      </c>
      <c r="E159" s="54" t="s">
        <v>1</v>
      </c>
      <c r="F159" s="203" t="s">
        <v>948</v>
      </c>
      <c r="H159" s="204"/>
      <c r="L159" s="53"/>
      <c r="M159" s="55"/>
      <c r="T159" s="56"/>
      <c r="AT159" s="54" t="s">
        <v>207</v>
      </c>
      <c r="AU159" s="54" t="s">
        <v>95</v>
      </c>
      <c r="AV159" s="9" t="s">
        <v>95</v>
      </c>
      <c r="AW159" s="9" t="s">
        <v>39</v>
      </c>
      <c r="AX159" s="9" t="s">
        <v>86</v>
      </c>
      <c r="AY159" s="54" t="s">
        <v>198</v>
      </c>
    </row>
    <row r="160" spans="2:65" s="7" customFormat="1">
      <c r="B160" s="45"/>
      <c r="D160" s="199" t="s">
        <v>207</v>
      </c>
      <c r="E160" s="46" t="s">
        <v>1</v>
      </c>
      <c r="F160" s="200" t="s">
        <v>949</v>
      </c>
      <c r="H160" s="46" t="s">
        <v>1</v>
      </c>
      <c r="L160" s="45"/>
      <c r="M160" s="47"/>
      <c r="T160" s="48"/>
      <c r="AT160" s="46" t="s">
        <v>207</v>
      </c>
      <c r="AU160" s="46" t="s">
        <v>95</v>
      </c>
      <c r="AV160" s="7" t="s">
        <v>93</v>
      </c>
      <c r="AW160" s="7" t="s">
        <v>39</v>
      </c>
      <c r="AX160" s="7" t="s">
        <v>86</v>
      </c>
      <c r="AY160" s="46" t="s">
        <v>198</v>
      </c>
    </row>
    <row r="161" spans="2:65" s="9" customFormat="1">
      <c r="B161" s="53"/>
      <c r="D161" s="199" t="s">
        <v>207</v>
      </c>
      <c r="E161" s="54" t="s">
        <v>1</v>
      </c>
      <c r="F161" s="203" t="s">
        <v>950</v>
      </c>
      <c r="H161" s="204"/>
      <c r="L161" s="53"/>
      <c r="M161" s="55"/>
      <c r="T161" s="56"/>
      <c r="AT161" s="54" t="s">
        <v>207</v>
      </c>
      <c r="AU161" s="54" t="s">
        <v>95</v>
      </c>
      <c r="AV161" s="9" t="s">
        <v>95</v>
      </c>
      <c r="AW161" s="9" t="s">
        <v>39</v>
      </c>
      <c r="AX161" s="9" t="s">
        <v>86</v>
      </c>
      <c r="AY161" s="54" t="s">
        <v>198</v>
      </c>
    </row>
    <row r="162" spans="2:65" s="8" customFormat="1">
      <c r="B162" s="49"/>
      <c r="D162" s="199" t="s">
        <v>207</v>
      </c>
      <c r="E162" s="50" t="s">
        <v>1</v>
      </c>
      <c r="F162" s="201" t="s">
        <v>252</v>
      </c>
      <c r="H162" s="202">
        <v>2.4</v>
      </c>
      <c r="L162" s="49"/>
      <c r="M162" s="51"/>
      <c r="T162" s="52"/>
      <c r="AT162" s="50" t="s">
        <v>207</v>
      </c>
      <c r="AU162" s="50" t="s">
        <v>95</v>
      </c>
      <c r="AV162" s="8" t="s">
        <v>217</v>
      </c>
      <c r="AW162" s="8" t="s">
        <v>39</v>
      </c>
      <c r="AX162" s="8" t="s">
        <v>86</v>
      </c>
      <c r="AY162" s="50" t="s">
        <v>198</v>
      </c>
    </row>
    <row r="163" spans="2:65" s="7" customFormat="1">
      <c r="B163" s="45"/>
      <c r="D163" s="199" t="s">
        <v>207</v>
      </c>
      <c r="E163" s="46" t="s">
        <v>1</v>
      </c>
      <c r="F163" s="200" t="s">
        <v>360</v>
      </c>
      <c r="H163" s="46" t="s">
        <v>1</v>
      </c>
      <c r="L163" s="45"/>
      <c r="M163" s="47"/>
      <c r="T163" s="48"/>
      <c r="AT163" s="46" t="s">
        <v>207</v>
      </c>
      <c r="AU163" s="46" t="s">
        <v>95</v>
      </c>
      <c r="AV163" s="7" t="s">
        <v>93</v>
      </c>
      <c r="AW163" s="7" t="s">
        <v>39</v>
      </c>
      <c r="AX163" s="7" t="s">
        <v>86</v>
      </c>
      <c r="AY163" s="46" t="s">
        <v>198</v>
      </c>
    </row>
    <row r="164" spans="2:65" s="9" customFormat="1">
      <c r="B164" s="53"/>
      <c r="D164" s="199" t="s">
        <v>207</v>
      </c>
      <c r="E164" s="54" t="s">
        <v>1</v>
      </c>
      <c r="F164" s="203" t="s">
        <v>951</v>
      </c>
      <c r="H164" s="204"/>
      <c r="L164" s="53"/>
      <c r="M164" s="55"/>
      <c r="T164" s="56"/>
      <c r="AT164" s="54" t="s">
        <v>207</v>
      </c>
      <c r="AU164" s="54" t="s">
        <v>95</v>
      </c>
      <c r="AV164" s="9" t="s">
        <v>95</v>
      </c>
      <c r="AW164" s="9" t="s">
        <v>39</v>
      </c>
      <c r="AX164" s="9" t="s">
        <v>86</v>
      </c>
      <c r="AY164" s="54" t="s">
        <v>198</v>
      </c>
    </row>
    <row r="165" spans="2:65" s="7" customFormat="1">
      <c r="B165" s="45"/>
      <c r="D165" s="199" t="s">
        <v>207</v>
      </c>
      <c r="E165" s="46" t="s">
        <v>1</v>
      </c>
      <c r="F165" s="200" t="s">
        <v>362</v>
      </c>
      <c r="H165" s="46" t="s">
        <v>1</v>
      </c>
      <c r="L165" s="45"/>
      <c r="M165" s="47"/>
      <c r="T165" s="48"/>
      <c r="AT165" s="46" t="s">
        <v>207</v>
      </c>
      <c r="AU165" s="46" t="s">
        <v>95</v>
      </c>
      <c r="AV165" s="7" t="s">
        <v>93</v>
      </c>
      <c r="AW165" s="7" t="s">
        <v>39</v>
      </c>
      <c r="AX165" s="7" t="s">
        <v>86</v>
      </c>
      <c r="AY165" s="46" t="s">
        <v>198</v>
      </c>
    </row>
    <row r="166" spans="2:65" s="9" customFormat="1">
      <c r="B166" s="53"/>
      <c r="D166" s="199" t="s">
        <v>207</v>
      </c>
      <c r="E166" s="54" t="s">
        <v>1</v>
      </c>
      <c r="F166" s="203" t="s">
        <v>952</v>
      </c>
      <c r="H166" s="204"/>
      <c r="L166" s="53"/>
      <c r="M166" s="55"/>
      <c r="T166" s="56"/>
      <c r="AT166" s="54" t="s">
        <v>207</v>
      </c>
      <c r="AU166" s="54" t="s">
        <v>95</v>
      </c>
      <c r="AV166" s="9" t="s">
        <v>95</v>
      </c>
      <c r="AW166" s="9" t="s">
        <v>39</v>
      </c>
      <c r="AX166" s="9" t="s">
        <v>86</v>
      </c>
      <c r="AY166" s="54" t="s">
        <v>198</v>
      </c>
    </row>
    <row r="167" spans="2:65" s="10" customFormat="1">
      <c r="B167" s="57"/>
      <c r="D167" s="199" t="s">
        <v>207</v>
      </c>
      <c r="E167" s="58" t="s">
        <v>911</v>
      </c>
      <c r="F167" s="205" t="s">
        <v>220</v>
      </c>
      <c r="H167" s="206">
        <v>2.4</v>
      </c>
      <c r="L167" s="57"/>
      <c r="M167" s="59"/>
      <c r="T167" s="60"/>
      <c r="AT167" s="58" t="s">
        <v>207</v>
      </c>
      <c r="AU167" s="58" t="s">
        <v>95</v>
      </c>
      <c r="AV167" s="10" t="s">
        <v>205</v>
      </c>
      <c r="AW167" s="10" t="s">
        <v>39</v>
      </c>
      <c r="AX167" s="10" t="s">
        <v>93</v>
      </c>
      <c r="AY167" s="58" t="s">
        <v>198</v>
      </c>
    </row>
    <row r="168" spans="2:65" s="6" customFormat="1" ht="23.1" customHeight="1">
      <c r="B168" s="31"/>
      <c r="D168" s="32" t="s">
        <v>85</v>
      </c>
      <c r="E168" s="189" t="s">
        <v>238</v>
      </c>
      <c r="F168" s="189" t="s">
        <v>576</v>
      </c>
      <c r="J168" s="190">
        <f>SUM(J169:J198)</f>
        <v>0</v>
      </c>
      <c r="L168" s="31"/>
      <c r="M168" s="33"/>
      <c r="P168" s="34">
        <f>SUM(P169:P200)</f>
        <v>33.697000000000003</v>
      </c>
      <c r="R168" s="34">
        <f>SUM(R169:R200)</f>
        <v>11.176989999999998</v>
      </c>
      <c r="T168" s="35">
        <f>SUM(T169:T200)</f>
        <v>0</v>
      </c>
      <c r="AR168" s="32" t="s">
        <v>93</v>
      </c>
      <c r="AT168" s="36" t="s">
        <v>85</v>
      </c>
      <c r="AU168" s="36" t="s">
        <v>93</v>
      </c>
      <c r="AY168" s="32" t="s">
        <v>198</v>
      </c>
      <c r="BK168" s="37">
        <f>SUM(BK169:BK200)</f>
        <v>0</v>
      </c>
    </row>
    <row r="169" spans="2:65" s="1" customFormat="1" ht="16.5" customHeight="1">
      <c r="B169" s="14"/>
      <c r="C169" s="195">
        <v>5</v>
      </c>
      <c r="D169" s="195" t="s">
        <v>200</v>
      </c>
      <c r="E169" s="196" t="s">
        <v>578</v>
      </c>
      <c r="F169" s="192" t="s">
        <v>579</v>
      </c>
      <c r="G169" s="197" t="s">
        <v>203</v>
      </c>
      <c r="H169" s="198">
        <v>40</v>
      </c>
      <c r="I169" s="161"/>
      <c r="J169" s="256">
        <f>ROUND(H169*I169,2)</f>
        <v>0</v>
      </c>
      <c r="K169" s="192" t="s">
        <v>343</v>
      </c>
      <c r="L169" s="14"/>
      <c r="M169" s="39" t="s">
        <v>1</v>
      </c>
      <c r="N169" s="40" t="s">
        <v>51</v>
      </c>
      <c r="O169" s="41">
        <v>0.12</v>
      </c>
      <c r="P169" s="41">
        <f>O169*H169</f>
        <v>4.8</v>
      </c>
      <c r="Q169" s="41">
        <v>0</v>
      </c>
      <c r="R169" s="41">
        <f>Q169*H169</f>
        <v>0</v>
      </c>
      <c r="S169" s="41">
        <v>0</v>
      </c>
      <c r="T169" s="42">
        <f>S169*H169</f>
        <v>0</v>
      </c>
      <c r="AR169" s="43" t="s">
        <v>205</v>
      </c>
      <c r="AT169" s="43" t="s">
        <v>200</v>
      </c>
      <c r="AU169" s="43" t="s">
        <v>95</v>
      </c>
      <c r="AY169" s="11" t="s">
        <v>198</v>
      </c>
      <c r="BE169" s="44">
        <f>IF(N169="základní",J169,0)</f>
        <v>0</v>
      </c>
      <c r="BF169" s="44">
        <f>IF(N169="snížená",J169,0)</f>
        <v>0</v>
      </c>
      <c r="BG169" s="44">
        <f>IF(N169="zákl. přenesená",J169,0)</f>
        <v>0</v>
      </c>
      <c r="BH169" s="44">
        <f>IF(N169="sníž. přenesená",J169,0)</f>
        <v>0</v>
      </c>
      <c r="BI169" s="44">
        <f>IF(N169="nulová",J169,0)</f>
        <v>0</v>
      </c>
      <c r="BJ169" s="11" t="s">
        <v>93</v>
      </c>
      <c r="BK169" s="44">
        <f>ROUND(I169*H169,2)</f>
        <v>0</v>
      </c>
      <c r="BL169" s="11" t="s">
        <v>205</v>
      </c>
      <c r="BM169" s="43" t="s">
        <v>953</v>
      </c>
    </row>
    <row r="170" spans="2:65" s="7" customFormat="1" ht="22.5">
      <c r="B170" s="45"/>
      <c r="D170" s="199" t="s">
        <v>207</v>
      </c>
      <c r="E170" s="46" t="s">
        <v>1</v>
      </c>
      <c r="F170" s="200" t="s">
        <v>581</v>
      </c>
      <c r="H170" s="46" t="s">
        <v>1</v>
      </c>
      <c r="L170" s="45"/>
      <c r="M170" s="47"/>
      <c r="T170" s="48"/>
      <c r="AT170" s="46" t="s">
        <v>207</v>
      </c>
      <c r="AU170" s="46" t="s">
        <v>95</v>
      </c>
      <c r="AV170" s="7" t="s">
        <v>93</v>
      </c>
      <c r="AW170" s="7" t="s">
        <v>39</v>
      </c>
      <c r="AX170" s="7" t="s">
        <v>86</v>
      </c>
      <c r="AY170" s="46" t="s">
        <v>198</v>
      </c>
    </row>
    <row r="171" spans="2:65" s="7" customFormat="1">
      <c r="B171" s="45"/>
      <c r="D171" s="199" t="s">
        <v>207</v>
      </c>
      <c r="E171" s="46" t="s">
        <v>1</v>
      </c>
      <c r="F171" s="200" t="s">
        <v>1148</v>
      </c>
      <c r="H171" s="46" t="s">
        <v>1</v>
      </c>
      <c r="L171" s="45"/>
      <c r="M171" s="47"/>
      <c r="T171" s="48"/>
      <c r="AT171" s="46" t="s">
        <v>207</v>
      </c>
      <c r="AU171" s="46" t="s">
        <v>95</v>
      </c>
      <c r="AV171" s="7" t="s">
        <v>93</v>
      </c>
      <c r="AW171" s="7" t="s">
        <v>39</v>
      </c>
      <c r="AX171" s="7" t="s">
        <v>86</v>
      </c>
      <c r="AY171" s="46" t="s">
        <v>198</v>
      </c>
    </row>
    <row r="172" spans="2:65" s="9" customFormat="1">
      <c r="B172" s="53"/>
      <c r="D172" s="199" t="s">
        <v>207</v>
      </c>
      <c r="E172" s="54" t="s">
        <v>1</v>
      </c>
      <c r="F172" s="203" t="s">
        <v>1147</v>
      </c>
      <c r="H172" s="204">
        <v>40</v>
      </c>
      <c r="L172" s="53"/>
      <c r="M172" s="55"/>
      <c r="T172" s="56"/>
      <c r="AT172" s="54" t="s">
        <v>207</v>
      </c>
      <c r="AU172" s="54" t="s">
        <v>95</v>
      </c>
      <c r="AV172" s="9" t="s">
        <v>95</v>
      </c>
      <c r="AW172" s="9" t="s">
        <v>39</v>
      </c>
      <c r="AX172" s="9" t="s">
        <v>86</v>
      </c>
      <c r="AY172" s="54" t="s">
        <v>198</v>
      </c>
    </row>
    <row r="173" spans="2:65" s="10" customFormat="1">
      <c r="B173" s="57"/>
      <c r="D173" s="199" t="s">
        <v>207</v>
      </c>
      <c r="E173" s="58" t="s">
        <v>1</v>
      </c>
      <c r="F173" s="205" t="s">
        <v>220</v>
      </c>
      <c r="H173" s="206">
        <v>40</v>
      </c>
      <c r="L173" s="57"/>
      <c r="M173" s="59"/>
      <c r="T173" s="60"/>
      <c r="AT173" s="58" t="s">
        <v>207</v>
      </c>
      <c r="AU173" s="58" t="s">
        <v>95</v>
      </c>
      <c r="AV173" s="10" t="s">
        <v>205</v>
      </c>
      <c r="AW173" s="10" t="s">
        <v>39</v>
      </c>
      <c r="AX173" s="10" t="s">
        <v>93</v>
      </c>
      <c r="AY173" s="58" t="s">
        <v>198</v>
      </c>
    </row>
    <row r="174" spans="2:65" s="1" customFormat="1" ht="16.5" customHeight="1">
      <c r="B174" s="14"/>
      <c r="C174" s="195">
        <v>6</v>
      </c>
      <c r="D174" s="195" t="s">
        <v>200</v>
      </c>
      <c r="E174" s="196" t="s">
        <v>588</v>
      </c>
      <c r="F174" s="192" t="s">
        <v>589</v>
      </c>
      <c r="G174" s="197" t="s">
        <v>203</v>
      </c>
      <c r="H174" s="198">
        <v>12</v>
      </c>
      <c r="I174" s="161"/>
      <c r="J174" s="256">
        <f>ROUND(H174*I174,2)</f>
        <v>0</v>
      </c>
      <c r="K174" s="192" t="s">
        <v>343</v>
      </c>
      <c r="L174" s="14"/>
      <c r="M174" s="39" t="s">
        <v>1</v>
      </c>
      <c r="N174" s="40" t="s">
        <v>51</v>
      </c>
      <c r="O174" s="41">
        <v>0.14899999999999999</v>
      </c>
      <c r="P174" s="41">
        <f>O174*H174</f>
        <v>1.7879999999999998</v>
      </c>
      <c r="Q174" s="41">
        <v>0</v>
      </c>
      <c r="R174" s="41">
        <f>Q174*H174</f>
        <v>0</v>
      </c>
      <c r="S174" s="41">
        <v>0</v>
      </c>
      <c r="T174" s="42">
        <f>S174*H174</f>
        <v>0</v>
      </c>
      <c r="AR174" s="43" t="s">
        <v>205</v>
      </c>
      <c r="AT174" s="43" t="s">
        <v>200</v>
      </c>
      <c r="AU174" s="43" t="s">
        <v>95</v>
      </c>
      <c r="AY174" s="11" t="s">
        <v>198</v>
      </c>
      <c r="BE174" s="44">
        <f>IF(N174="základní",J174,0)</f>
        <v>0</v>
      </c>
      <c r="BF174" s="44">
        <f>IF(N174="snížená",J174,0)</f>
        <v>0</v>
      </c>
      <c r="BG174" s="44">
        <f>IF(N174="zákl. přenesená",J174,0)</f>
        <v>0</v>
      </c>
      <c r="BH174" s="44">
        <f>IF(N174="sníž. přenesená",J174,0)</f>
        <v>0</v>
      </c>
      <c r="BI174" s="44">
        <f>IF(N174="nulová",J174,0)</f>
        <v>0</v>
      </c>
      <c r="BJ174" s="11" t="s">
        <v>93</v>
      </c>
      <c r="BK174" s="44">
        <f>ROUND(I174*H174,2)</f>
        <v>0</v>
      </c>
      <c r="BL174" s="11" t="s">
        <v>205</v>
      </c>
      <c r="BM174" s="43" t="s">
        <v>954</v>
      </c>
    </row>
    <row r="175" spans="2:65" s="9" customFormat="1">
      <c r="B175" s="53"/>
      <c r="D175" s="199" t="s">
        <v>207</v>
      </c>
      <c r="E175" s="54" t="s">
        <v>1</v>
      </c>
      <c r="F175" s="203" t="s">
        <v>955</v>
      </c>
      <c r="H175" s="204">
        <v>12</v>
      </c>
      <c r="L175" s="53"/>
      <c r="M175" s="55"/>
      <c r="T175" s="56"/>
      <c r="AT175" s="54" t="s">
        <v>207</v>
      </c>
      <c r="AU175" s="54" t="s">
        <v>95</v>
      </c>
      <c r="AV175" s="9" t="s">
        <v>95</v>
      </c>
      <c r="AW175" s="9" t="s">
        <v>39</v>
      </c>
      <c r="AX175" s="9" t="s">
        <v>93</v>
      </c>
      <c r="AY175" s="54" t="s">
        <v>198</v>
      </c>
    </row>
    <row r="176" spans="2:65" s="1" customFormat="1" ht="16.5" customHeight="1">
      <c r="B176" s="14"/>
      <c r="C176" s="195">
        <v>7</v>
      </c>
      <c r="D176" s="195" t="s">
        <v>200</v>
      </c>
      <c r="E176" s="196" t="s">
        <v>592</v>
      </c>
      <c r="F176" s="192" t="s">
        <v>593</v>
      </c>
      <c r="G176" s="197" t="s">
        <v>203</v>
      </c>
      <c r="H176" s="198">
        <v>28</v>
      </c>
      <c r="I176" s="161"/>
      <c r="J176" s="256">
        <f>ROUND(H176*I176,2)</f>
        <v>0</v>
      </c>
      <c r="K176" s="192" t="s">
        <v>204</v>
      </c>
      <c r="L176" s="14"/>
      <c r="M176" s="39" t="s">
        <v>1</v>
      </c>
      <c r="N176" s="40" t="s">
        <v>51</v>
      </c>
      <c r="O176" s="41">
        <v>0.5</v>
      </c>
      <c r="P176" s="41">
        <f>O176*H176</f>
        <v>14</v>
      </c>
      <c r="Q176" s="41">
        <v>8.9219999999999994E-2</v>
      </c>
      <c r="R176" s="41">
        <f>Q176*H176</f>
        <v>2.4981599999999999</v>
      </c>
      <c r="S176" s="41">
        <v>0</v>
      </c>
      <c r="T176" s="42">
        <f>S176*H176</f>
        <v>0</v>
      </c>
      <c r="AR176" s="43" t="s">
        <v>205</v>
      </c>
      <c r="AT176" s="43" t="s">
        <v>200</v>
      </c>
      <c r="AU176" s="43" t="s">
        <v>95</v>
      </c>
      <c r="AY176" s="11" t="s">
        <v>198</v>
      </c>
      <c r="BE176" s="44">
        <f>IF(N176="základní",J176,0)</f>
        <v>0</v>
      </c>
      <c r="BF176" s="44">
        <f>IF(N176="snížená",J176,0)</f>
        <v>0</v>
      </c>
      <c r="BG176" s="44">
        <f>IF(N176="zákl. přenesená",J176,0)</f>
        <v>0</v>
      </c>
      <c r="BH176" s="44">
        <f>IF(N176="sníž. přenesená",J176,0)</f>
        <v>0</v>
      </c>
      <c r="BI176" s="44">
        <f>IF(N176="nulová",J176,0)</f>
        <v>0</v>
      </c>
      <c r="BJ176" s="11" t="s">
        <v>93</v>
      </c>
      <c r="BK176" s="44">
        <f>ROUND(I176*H176,2)</f>
        <v>0</v>
      </c>
      <c r="BL176" s="11" t="s">
        <v>205</v>
      </c>
      <c r="BM176" s="43" t="s">
        <v>956</v>
      </c>
    </row>
    <row r="177" spans="2:65" s="7" customFormat="1">
      <c r="B177" s="45"/>
      <c r="D177" s="199" t="s">
        <v>207</v>
      </c>
      <c r="E177" s="46" t="s">
        <v>1</v>
      </c>
      <c r="F177" s="200" t="s">
        <v>595</v>
      </c>
      <c r="H177" s="46" t="s">
        <v>1</v>
      </c>
      <c r="L177" s="45"/>
      <c r="M177" s="47"/>
      <c r="T177" s="48"/>
      <c r="AT177" s="46" t="s">
        <v>207</v>
      </c>
      <c r="AU177" s="46" t="s">
        <v>95</v>
      </c>
      <c r="AV177" s="7" t="s">
        <v>93</v>
      </c>
      <c r="AW177" s="7" t="s">
        <v>39</v>
      </c>
      <c r="AX177" s="7" t="s">
        <v>86</v>
      </c>
      <c r="AY177" s="46" t="s">
        <v>198</v>
      </c>
    </row>
    <row r="178" spans="2:65" s="7" customFormat="1">
      <c r="B178" s="45"/>
      <c r="D178" s="199" t="s">
        <v>207</v>
      </c>
      <c r="E178" s="46" t="s">
        <v>1</v>
      </c>
      <c r="F178" s="200" t="s">
        <v>1138</v>
      </c>
      <c r="H178" s="46" t="s">
        <v>1</v>
      </c>
      <c r="L178" s="45"/>
      <c r="M178" s="47"/>
      <c r="T178" s="48"/>
      <c r="AT178" s="46" t="s">
        <v>207</v>
      </c>
      <c r="AU178" s="46" t="s">
        <v>95</v>
      </c>
      <c r="AV178" s="7" t="s">
        <v>93</v>
      </c>
      <c r="AW178" s="7" t="s">
        <v>39</v>
      </c>
      <c r="AX178" s="7" t="s">
        <v>86</v>
      </c>
      <c r="AY178" s="46" t="s">
        <v>198</v>
      </c>
    </row>
    <row r="179" spans="2:65" s="9" customFormat="1">
      <c r="B179" s="53"/>
      <c r="D179" s="199" t="s">
        <v>207</v>
      </c>
      <c r="E179" s="54" t="s">
        <v>1</v>
      </c>
      <c r="F179" s="203" t="s">
        <v>1139</v>
      </c>
      <c r="H179" s="204">
        <v>28</v>
      </c>
      <c r="L179" s="53"/>
      <c r="M179" s="55"/>
      <c r="T179" s="56"/>
      <c r="AT179" s="54" t="s">
        <v>207</v>
      </c>
      <c r="AU179" s="54" t="s">
        <v>95</v>
      </c>
      <c r="AV179" s="9" t="s">
        <v>95</v>
      </c>
      <c r="AW179" s="9" t="s">
        <v>39</v>
      </c>
      <c r="AX179" s="9" t="s">
        <v>86</v>
      </c>
      <c r="AY179" s="54" t="s">
        <v>198</v>
      </c>
    </row>
    <row r="180" spans="2:65" s="10" customFormat="1">
      <c r="B180" s="57"/>
      <c r="D180" s="199" t="s">
        <v>207</v>
      </c>
      <c r="E180" s="58" t="s">
        <v>1</v>
      </c>
      <c r="F180" s="205" t="s">
        <v>220</v>
      </c>
      <c r="H180" s="206">
        <v>28</v>
      </c>
      <c r="L180" s="57"/>
      <c r="M180" s="59"/>
      <c r="T180" s="60"/>
      <c r="AT180" s="58" t="s">
        <v>207</v>
      </c>
      <c r="AU180" s="58" t="s">
        <v>95</v>
      </c>
      <c r="AV180" s="10" t="s">
        <v>205</v>
      </c>
      <c r="AW180" s="10" t="s">
        <v>39</v>
      </c>
      <c r="AX180" s="10" t="s">
        <v>93</v>
      </c>
      <c r="AY180" s="58" t="s">
        <v>198</v>
      </c>
    </row>
    <row r="181" spans="2:65" s="1" customFormat="1" ht="16.5" customHeight="1">
      <c r="B181" s="14"/>
      <c r="C181" s="207">
        <v>8</v>
      </c>
      <c r="D181" s="207" t="s">
        <v>494</v>
      </c>
      <c r="E181" s="208" t="s">
        <v>598</v>
      </c>
      <c r="F181" s="194" t="s">
        <v>599</v>
      </c>
      <c r="G181" s="209" t="s">
        <v>203</v>
      </c>
      <c r="H181" s="210">
        <v>28.28</v>
      </c>
      <c r="I181" s="162"/>
      <c r="J181" s="256">
        <f>ROUND(H181*I181,2)</f>
        <v>0</v>
      </c>
      <c r="K181" s="194" t="s">
        <v>204</v>
      </c>
      <c r="L181" s="61"/>
      <c r="M181" s="62" t="s">
        <v>1</v>
      </c>
      <c r="N181" s="63" t="s">
        <v>51</v>
      </c>
      <c r="O181" s="41">
        <v>0</v>
      </c>
      <c r="P181" s="41">
        <f>O181*H181</f>
        <v>0</v>
      </c>
      <c r="Q181" s="41">
        <v>0.13100000000000001</v>
      </c>
      <c r="R181" s="41">
        <f>Q181*H181</f>
        <v>3.7046800000000002</v>
      </c>
      <c r="S181" s="41">
        <v>0</v>
      </c>
      <c r="T181" s="42">
        <f>S181*H181</f>
        <v>0</v>
      </c>
      <c r="AR181" s="43" t="s">
        <v>260</v>
      </c>
      <c r="AT181" s="43" t="s">
        <v>494</v>
      </c>
      <c r="AU181" s="43" t="s">
        <v>95</v>
      </c>
      <c r="AY181" s="11" t="s">
        <v>198</v>
      </c>
      <c r="BE181" s="44">
        <f>IF(N181="základní",J181,0)</f>
        <v>0</v>
      </c>
      <c r="BF181" s="44">
        <f>IF(N181="snížená",J181,0)</f>
        <v>0</v>
      </c>
      <c r="BG181" s="44">
        <f>IF(N181="zákl. přenesená",J181,0)</f>
        <v>0</v>
      </c>
      <c r="BH181" s="44">
        <f>IF(N181="sníž. přenesená",J181,0)</f>
        <v>0</v>
      </c>
      <c r="BI181" s="44">
        <f>IF(N181="nulová",J181,0)</f>
        <v>0</v>
      </c>
      <c r="BJ181" s="11" t="s">
        <v>93</v>
      </c>
      <c r="BK181" s="44">
        <f>ROUND(I181*H181,2)</f>
        <v>0</v>
      </c>
      <c r="BL181" s="11" t="s">
        <v>205</v>
      </c>
      <c r="BM181" s="43" t="s">
        <v>957</v>
      </c>
    </row>
    <row r="182" spans="2:65" s="9" customFormat="1">
      <c r="B182" s="53"/>
      <c r="D182" s="199" t="s">
        <v>207</v>
      </c>
      <c r="E182" s="54" t="s">
        <v>1</v>
      </c>
      <c r="F182" s="203" t="s">
        <v>1137</v>
      </c>
      <c r="H182" s="204">
        <v>28.28</v>
      </c>
      <c r="L182" s="53"/>
      <c r="M182" s="55"/>
      <c r="T182" s="56"/>
      <c r="AT182" s="54" t="s">
        <v>207</v>
      </c>
      <c r="AU182" s="54" t="s">
        <v>95</v>
      </c>
      <c r="AV182" s="9" t="s">
        <v>95</v>
      </c>
      <c r="AW182" s="9" t="s">
        <v>39</v>
      </c>
      <c r="AX182" s="9" t="s">
        <v>93</v>
      </c>
      <c r="AY182" s="54" t="s">
        <v>198</v>
      </c>
    </row>
    <row r="183" spans="2:65" s="1" customFormat="1" ht="16.5" customHeight="1">
      <c r="B183" s="14"/>
      <c r="C183" s="195">
        <v>9</v>
      </c>
      <c r="D183" s="195" t="s">
        <v>200</v>
      </c>
      <c r="E183" s="196" t="s">
        <v>626</v>
      </c>
      <c r="F183" s="192" t="s">
        <v>627</v>
      </c>
      <c r="G183" s="197" t="s">
        <v>203</v>
      </c>
      <c r="H183" s="198">
        <v>12</v>
      </c>
      <c r="I183" s="161"/>
      <c r="J183" s="256">
        <f>ROUND(H183*I183,2)</f>
        <v>0</v>
      </c>
      <c r="K183" s="192" t="s">
        <v>204</v>
      </c>
      <c r="L183" s="14"/>
      <c r="M183" s="39" t="s">
        <v>1</v>
      </c>
      <c r="N183" s="40" t="s">
        <v>51</v>
      </c>
      <c r="O183" s="41">
        <v>0.75700000000000001</v>
      </c>
      <c r="P183" s="41">
        <f>O183*H183</f>
        <v>9.0839999999999996</v>
      </c>
      <c r="Q183" s="41">
        <v>0.11162</v>
      </c>
      <c r="R183" s="41">
        <f>Q183*H183</f>
        <v>1.33944</v>
      </c>
      <c r="S183" s="41">
        <v>0</v>
      </c>
      <c r="T183" s="42">
        <f>S183*H183</f>
        <v>0</v>
      </c>
      <c r="AR183" s="43" t="s">
        <v>205</v>
      </c>
      <c r="AT183" s="43" t="s">
        <v>200</v>
      </c>
      <c r="AU183" s="43" t="s">
        <v>95</v>
      </c>
      <c r="AY183" s="11" t="s">
        <v>198</v>
      </c>
      <c r="BE183" s="44">
        <f>IF(N183="základní",J183,0)</f>
        <v>0</v>
      </c>
      <c r="BF183" s="44">
        <f>IF(N183="snížená",J183,0)</f>
        <v>0</v>
      </c>
      <c r="BG183" s="44">
        <f>IF(N183="zákl. přenesená",J183,0)</f>
        <v>0</v>
      </c>
      <c r="BH183" s="44">
        <f>IF(N183="sníž. přenesená",J183,0)</f>
        <v>0</v>
      </c>
      <c r="BI183" s="44">
        <f>IF(N183="nulová",J183,0)</f>
        <v>0</v>
      </c>
      <c r="BJ183" s="11" t="s">
        <v>93</v>
      </c>
      <c r="BK183" s="44">
        <f>ROUND(I183*H183,2)</f>
        <v>0</v>
      </c>
      <c r="BL183" s="11" t="s">
        <v>205</v>
      </c>
      <c r="BM183" s="43" t="s">
        <v>958</v>
      </c>
    </row>
    <row r="184" spans="2:65" s="7" customFormat="1">
      <c r="B184" s="45"/>
      <c r="D184" s="199" t="s">
        <v>207</v>
      </c>
      <c r="E184" s="46" t="s">
        <v>1</v>
      </c>
      <c r="F184" s="200" t="s">
        <v>629</v>
      </c>
      <c r="H184" s="46" t="s">
        <v>1</v>
      </c>
      <c r="L184" s="45"/>
      <c r="M184" s="47"/>
      <c r="T184" s="48"/>
      <c r="AT184" s="46" t="s">
        <v>207</v>
      </c>
      <c r="AU184" s="46" t="s">
        <v>95</v>
      </c>
      <c r="AV184" s="7" t="s">
        <v>93</v>
      </c>
      <c r="AW184" s="7" t="s">
        <v>39</v>
      </c>
      <c r="AX184" s="7" t="s">
        <v>86</v>
      </c>
      <c r="AY184" s="46" t="s">
        <v>198</v>
      </c>
    </row>
    <row r="185" spans="2:65" s="7" customFormat="1">
      <c r="B185" s="45"/>
      <c r="D185" s="199" t="s">
        <v>207</v>
      </c>
      <c r="E185" s="46" t="s">
        <v>1</v>
      </c>
      <c r="F185" s="200" t="s">
        <v>1143</v>
      </c>
      <c r="H185" s="46" t="s">
        <v>1</v>
      </c>
      <c r="L185" s="45"/>
      <c r="M185" s="47"/>
      <c r="T185" s="48"/>
      <c r="AT185" s="46" t="s">
        <v>207</v>
      </c>
      <c r="AU185" s="46" t="s">
        <v>95</v>
      </c>
      <c r="AV185" s="7" t="s">
        <v>93</v>
      </c>
      <c r="AW185" s="7" t="s">
        <v>39</v>
      </c>
      <c r="AX185" s="7" t="s">
        <v>86</v>
      </c>
      <c r="AY185" s="46" t="s">
        <v>198</v>
      </c>
    </row>
    <row r="186" spans="2:65" s="9" customFormat="1">
      <c r="B186" s="53"/>
      <c r="D186" s="199" t="s">
        <v>207</v>
      </c>
      <c r="E186" s="54" t="s">
        <v>1</v>
      </c>
      <c r="F186" s="203" t="s">
        <v>1142</v>
      </c>
      <c r="H186" s="204">
        <v>12</v>
      </c>
      <c r="L186" s="53"/>
      <c r="M186" s="55"/>
      <c r="T186" s="56"/>
      <c r="AT186" s="54" t="s">
        <v>207</v>
      </c>
      <c r="AU186" s="54" t="s">
        <v>95</v>
      </c>
      <c r="AV186" s="9" t="s">
        <v>95</v>
      </c>
      <c r="AW186" s="9" t="s">
        <v>39</v>
      </c>
      <c r="AX186" s="9" t="s">
        <v>86</v>
      </c>
      <c r="AY186" s="54" t="s">
        <v>198</v>
      </c>
    </row>
    <row r="187" spans="2:65" s="10" customFormat="1">
      <c r="B187" s="57"/>
      <c r="D187" s="199" t="s">
        <v>207</v>
      </c>
      <c r="E187" s="58" t="s">
        <v>1</v>
      </c>
      <c r="F187" s="205" t="s">
        <v>220</v>
      </c>
      <c r="H187" s="206">
        <v>12</v>
      </c>
      <c r="L187" s="57"/>
      <c r="M187" s="59"/>
      <c r="T187" s="60"/>
      <c r="AT187" s="58" t="s">
        <v>207</v>
      </c>
      <c r="AU187" s="58" t="s">
        <v>95</v>
      </c>
      <c r="AV187" s="10" t="s">
        <v>205</v>
      </c>
      <c r="AW187" s="10" t="s">
        <v>39</v>
      </c>
      <c r="AX187" s="10" t="s">
        <v>93</v>
      </c>
      <c r="AY187" s="58" t="s">
        <v>198</v>
      </c>
    </row>
    <row r="188" spans="2:65" s="1" customFormat="1" ht="16.5" customHeight="1">
      <c r="B188" s="14"/>
      <c r="C188" s="207">
        <v>10</v>
      </c>
      <c r="D188" s="207" t="s">
        <v>494</v>
      </c>
      <c r="E188" s="208" t="s">
        <v>632</v>
      </c>
      <c r="F188" s="194" t="s">
        <v>633</v>
      </c>
      <c r="G188" s="209" t="s">
        <v>203</v>
      </c>
      <c r="H188" s="210">
        <v>12.36</v>
      </c>
      <c r="I188" s="162"/>
      <c r="J188" s="256">
        <f>ROUND(H188*I188,2)</f>
        <v>0</v>
      </c>
      <c r="K188" s="194" t="s">
        <v>204</v>
      </c>
      <c r="L188" s="61"/>
      <c r="M188" s="62" t="s">
        <v>1</v>
      </c>
      <c r="N188" s="63" t="s">
        <v>51</v>
      </c>
      <c r="O188" s="41">
        <v>0</v>
      </c>
      <c r="P188" s="41">
        <f>O188*H188</f>
        <v>0</v>
      </c>
      <c r="Q188" s="41">
        <v>0.17599999999999999</v>
      </c>
      <c r="R188" s="41">
        <f>Q188*H188</f>
        <v>2.17536</v>
      </c>
      <c r="S188" s="41">
        <v>0</v>
      </c>
      <c r="T188" s="42">
        <f>S188*H188</f>
        <v>0</v>
      </c>
      <c r="AR188" s="43" t="s">
        <v>260</v>
      </c>
      <c r="AT188" s="43" t="s">
        <v>494</v>
      </c>
      <c r="AU188" s="43" t="s">
        <v>95</v>
      </c>
      <c r="AY188" s="11" t="s">
        <v>198</v>
      </c>
      <c r="BE188" s="44">
        <f>IF(N188="základní",J188,0)</f>
        <v>0</v>
      </c>
      <c r="BF188" s="44">
        <f>IF(N188="snížená",J188,0)</f>
        <v>0</v>
      </c>
      <c r="BG188" s="44">
        <f>IF(N188="zákl. přenesená",J188,0)</f>
        <v>0</v>
      </c>
      <c r="BH188" s="44">
        <f>IF(N188="sníž. přenesená",J188,0)</f>
        <v>0</v>
      </c>
      <c r="BI188" s="44">
        <f>IF(N188="nulová",J188,0)</f>
        <v>0</v>
      </c>
      <c r="BJ188" s="11" t="s">
        <v>93</v>
      </c>
      <c r="BK188" s="44">
        <f>ROUND(I188*H188,2)</f>
        <v>0</v>
      </c>
      <c r="BL188" s="11" t="s">
        <v>205</v>
      </c>
      <c r="BM188" s="43" t="s">
        <v>959</v>
      </c>
    </row>
    <row r="189" spans="2:65" s="7" customFormat="1">
      <c r="B189" s="45"/>
      <c r="D189" s="199" t="s">
        <v>207</v>
      </c>
      <c r="E189" s="46" t="s">
        <v>1</v>
      </c>
      <c r="F189" s="200" t="s">
        <v>630</v>
      </c>
      <c r="H189" s="46" t="s">
        <v>1</v>
      </c>
      <c r="L189" s="45"/>
      <c r="M189" s="47"/>
      <c r="T189" s="48"/>
      <c r="AT189" s="46" t="s">
        <v>207</v>
      </c>
      <c r="AU189" s="46" t="s">
        <v>95</v>
      </c>
      <c r="AV189" s="7" t="s">
        <v>93</v>
      </c>
      <c r="AW189" s="7" t="s">
        <v>39</v>
      </c>
      <c r="AX189" s="7" t="s">
        <v>86</v>
      </c>
      <c r="AY189" s="46" t="s">
        <v>198</v>
      </c>
    </row>
    <row r="190" spans="2:65" s="9" customFormat="1">
      <c r="B190" s="53"/>
      <c r="D190" s="199" t="s">
        <v>207</v>
      </c>
      <c r="E190" s="54" t="s">
        <v>1</v>
      </c>
      <c r="F190" s="203" t="s">
        <v>1144</v>
      </c>
      <c r="H190" s="204">
        <v>12.36</v>
      </c>
      <c r="L190" s="53"/>
      <c r="M190" s="55"/>
      <c r="T190" s="56"/>
      <c r="AT190" s="54" t="s">
        <v>207</v>
      </c>
      <c r="AU190" s="54" t="s">
        <v>95</v>
      </c>
      <c r="AV190" s="9" t="s">
        <v>95</v>
      </c>
      <c r="AW190" s="9" t="s">
        <v>39</v>
      </c>
      <c r="AX190" s="9" t="s">
        <v>93</v>
      </c>
      <c r="AY190" s="54" t="s">
        <v>198</v>
      </c>
    </row>
    <row r="191" spans="2:65" s="1" customFormat="1" ht="16.5" customHeight="1">
      <c r="B191" s="14"/>
      <c r="C191" s="195">
        <v>11</v>
      </c>
      <c r="D191" s="195" t="s">
        <v>200</v>
      </c>
      <c r="E191" s="196" t="s">
        <v>636</v>
      </c>
      <c r="F191" s="192" t="s">
        <v>637</v>
      </c>
      <c r="G191" s="197" t="s">
        <v>203</v>
      </c>
      <c r="H191" s="198">
        <v>5</v>
      </c>
      <c r="I191" s="161"/>
      <c r="J191" s="256">
        <f>ROUND(H191*I191,2)</f>
        <v>0</v>
      </c>
      <c r="K191" s="192" t="s">
        <v>204</v>
      </c>
      <c r="L191" s="14"/>
      <c r="M191" s="39" t="s">
        <v>1</v>
      </c>
      <c r="N191" s="40" t="s">
        <v>51</v>
      </c>
      <c r="O191" s="41">
        <v>0.80500000000000005</v>
      </c>
      <c r="P191" s="41">
        <f>O191*H191</f>
        <v>4.0250000000000004</v>
      </c>
      <c r="Q191" s="41">
        <v>0.11162</v>
      </c>
      <c r="R191" s="41">
        <f>Q191*H191</f>
        <v>0.55810000000000004</v>
      </c>
      <c r="S191" s="41">
        <v>0</v>
      </c>
      <c r="T191" s="42">
        <f>S191*H191</f>
        <v>0</v>
      </c>
      <c r="AR191" s="43" t="s">
        <v>205</v>
      </c>
      <c r="AT191" s="43" t="s">
        <v>200</v>
      </c>
      <c r="AU191" s="43" t="s">
        <v>95</v>
      </c>
      <c r="AY191" s="11" t="s">
        <v>198</v>
      </c>
      <c r="BE191" s="44">
        <f>IF(N191="základní",J191,0)</f>
        <v>0</v>
      </c>
      <c r="BF191" s="44">
        <f>IF(N191="snížená",J191,0)</f>
        <v>0</v>
      </c>
      <c r="BG191" s="44">
        <f>IF(N191="zákl. přenesená",J191,0)</f>
        <v>0</v>
      </c>
      <c r="BH191" s="44">
        <f>IF(N191="sníž. přenesená",J191,0)</f>
        <v>0</v>
      </c>
      <c r="BI191" s="44">
        <f>IF(N191="nulová",J191,0)</f>
        <v>0</v>
      </c>
      <c r="BJ191" s="11" t="s">
        <v>93</v>
      </c>
      <c r="BK191" s="44">
        <f>ROUND(I191*H191,2)</f>
        <v>0</v>
      </c>
      <c r="BL191" s="11" t="s">
        <v>205</v>
      </c>
      <c r="BM191" s="43" t="s">
        <v>960</v>
      </c>
    </row>
    <row r="192" spans="2:65" s="7" customFormat="1">
      <c r="B192" s="45"/>
      <c r="D192" s="199" t="s">
        <v>207</v>
      </c>
      <c r="E192" s="46" t="s">
        <v>1</v>
      </c>
      <c r="F192" s="200" t="s">
        <v>629</v>
      </c>
      <c r="H192" s="46" t="s">
        <v>1</v>
      </c>
      <c r="L192" s="45"/>
      <c r="M192" s="47"/>
      <c r="T192" s="48"/>
      <c r="AT192" s="46" t="s">
        <v>207</v>
      </c>
      <c r="AU192" s="46" t="s">
        <v>95</v>
      </c>
      <c r="AV192" s="7" t="s">
        <v>93</v>
      </c>
      <c r="AW192" s="7" t="s">
        <v>39</v>
      </c>
      <c r="AX192" s="7" t="s">
        <v>86</v>
      </c>
      <c r="AY192" s="46" t="s">
        <v>198</v>
      </c>
    </row>
    <row r="193" spans="2:65" s="7" customFormat="1">
      <c r="B193" s="45"/>
      <c r="D193" s="199" t="s">
        <v>207</v>
      </c>
      <c r="E193" s="46" t="s">
        <v>1</v>
      </c>
      <c r="F193" s="200" t="s">
        <v>639</v>
      </c>
      <c r="H193" s="46" t="s">
        <v>1</v>
      </c>
      <c r="L193" s="45"/>
      <c r="M193" s="47"/>
      <c r="T193" s="48"/>
      <c r="AT193" s="46" t="s">
        <v>207</v>
      </c>
      <c r="AU193" s="46" t="s">
        <v>95</v>
      </c>
      <c r="AV193" s="7" t="s">
        <v>93</v>
      </c>
      <c r="AW193" s="7" t="s">
        <v>39</v>
      </c>
      <c r="AX193" s="7" t="s">
        <v>86</v>
      </c>
      <c r="AY193" s="46" t="s">
        <v>198</v>
      </c>
    </row>
    <row r="194" spans="2:65" s="7" customFormat="1">
      <c r="B194" s="45"/>
      <c r="D194" s="199" t="s">
        <v>207</v>
      </c>
      <c r="E194" s="46" t="s">
        <v>1</v>
      </c>
      <c r="F194" s="200" t="s">
        <v>1141</v>
      </c>
      <c r="H194" s="46" t="s">
        <v>1</v>
      </c>
      <c r="L194" s="45"/>
      <c r="M194" s="47"/>
      <c r="T194" s="48"/>
      <c r="AT194" s="46" t="s">
        <v>207</v>
      </c>
      <c r="AU194" s="46" t="s">
        <v>95</v>
      </c>
      <c r="AV194" s="7" t="s">
        <v>93</v>
      </c>
      <c r="AW194" s="7" t="s">
        <v>39</v>
      </c>
      <c r="AX194" s="7" t="s">
        <v>86</v>
      </c>
      <c r="AY194" s="46" t="s">
        <v>198</v>
      </c>
    </row>
    <row r="195" spans="2:65" s="9" customFormat="1">
      <c r="B195" s="53"/>
      <c r="D195" s="199" t="s">
        <v>207</v>
      </c>
      <c r="E195" s="54" t="s">
        <v>1</v>
      </c>
      <c r="F195" s="203" t="s">
        <v>1140</v>
      </c>
      <c r="H195" s="204">
        <v>5</v>
      </c>
      <c r="L195" s="53"/>
      <c r="M195" s="55"/>
      <c r="T195" s="56"/>
      <c r="AT195" s="54" t="s">
        <v>207</v>
      </c>
      <c r="AU195" s="54" t="s">
        <v>95</v>
      </c>
      <c r="AV195" s="9" t="s">
        <v>95</v>
      </c>
      <c r="AW195" s="9" t="s">
        <v>39</v>
      </c>
      <c r="AX195" s="9" t="s">
        <v>86</v>
      </c>
      <c r="AY195" s="54" t="s">
        <v>198</v>
      </c>
    </row>
    <row r="196" spans="2:65" s="9" customFormat="1">
      <c r="B196" s="53"/>
      <c r="D196" s="199" t="s">
        <v>207</v>
      </c>
      <c r="E196" s="54" t="s">
        <v>1</v>
      </c>
      <c r="F196" s="203"/>
      <c r="H196" s="204"/>
      <c r="L196" s="53"/>
      <c r="M196" s="55"/>
      <c r="T196" s="56"/>
      <c r="AT196" s="54" t="s">
        <v>207</v>
      </c>
      <c r="AU196" s="54" t="s">
        <v>95</v>
      </c>
      <c r="AV196" s="9" t="s">
        <v>95</v>
      </c>
      <c r="AW196" s="9" t="s">
        <v>39</v>
      </c>
      <c r="AX196" s="9" t="s">
        <v>86</v>
      </c>
      <c r="AY196" s="54" t="s">
        <v>198</v>
      </c>
    </row>
    <row r="197" spans="2:65" s="10" customFormat="1">
      <c r="B197" s="57"/>
      <c r="D197" s="199" t="s">
        <v>207</v>
      </c>
      <c r="E197" s="58" t="s">
        <v>1</v>
      </c>
      <c r="F197" s="205" t="s">
        <v>220</v>
      </c>
      <c r="H197" s="206">
        <v>5</v>
      </c>
      <c r="L197" s="57"/>
      <c r="M197" s="59"/>
      <c r="T197" s="60"/>
      <c r="AT197" s="58" t="s">
        <v>207</v>
      </c>
      <c r="AU197" s="58" t="s">
        <v>95</v>
      </c>
      <c r="AV197" s="10" t="s">
        <v>205</v>
      </c>
      <c r="AW197" s="10" t="s">
        <v>39</v>
      </c>
      <c r="AX197" s="10" t="s">
        <v>93</v>
      </c>
      <c r="AY197" s="58" t="s">
        <v>198</v>
      </c>
    </row>
    <row r="198" spans="2:65" s="1" customFormat="1" ht="16.5" customHeight="1">
      <c r="B198" s="14"/>
      <c r="C198" s="207">
        <v>12</v>
      </c>
      <c r="D198" s="207" t="s">
        <v>494</v>
      </c>
      <c r="E198" s="208" t="s">
        <v>641</v>
      </c>
      <c r="F198" s="194" t="s">
        <v>642</v>
      </c>
      <c r="G198" s="209" t="s">
        <v>203</v>
      </c>
      <c r="H198" s="210">
        <v>5.15</v>
      </c>
      <c r="I198" s="162"/>
      <c r="J198" s="256">
        <f>ROUND(H198*I198,2)</f>
        <v>0</v>
      </c>
      <c r="K198" s="194" t="s">
        <v>204</v>
      </c>
      <c r="L198" s="61"/>
      <c r="M198" s="62" t="s">
        <v>1</v>
      </c>
      <c r="N198" s="63" t="s">
        <v>51</v>
      </c>
      <c r="O198" s="41">
        <v>0</v>
      </c>
      <c r="P198" s="41">
        <f>O198*H198</f>
        <v>0</v>
      </c>
      <c r="Q198" s="41">
        <v>0.17499999999999999</v>
      </c>
      <c r="R198" s="41">
        <f>Q198*H198</f>
        <v>0.90125</v>
      </c>
      <c r="S198" s="41">
        <v>0</v>
      </c>
      <c r="T198" s="42">
        <f>S198*H198</f>
        <v>0</v>
      </c>
      <c r="AR198" s="43" t="s">
        <v>260</v>
      </c>
      <c r="AT198" s="43" t="s">
        <v>494</v>
      </c>
      <c r="AU198" s="43" t="s">
        <v>95</v>
      </c>
      <c r="AY198" s="11" t="s">
        <v>198</v>
      </c>
      <c r="BE198" s="44">
        <f>IF(N198="základní",J198,0)</f>
        <v>0</v>
      </c>
      <c r="BF198" s="44">
        <f>IF(N198="snížená",J198,0)</f>
        <v>0</v>
      </c>
      <c r="BG198" s="44">
        <f>IF(N198="zákl. přenesená",J198,0)</f>
        <v>0</v>
      </c>
      <c r="BH198" s="44">
        <f>IF(N198="sníž. přenesená",J198,0)</f>
        <v>0</v>
      </c>
      <c r="BI198" s="44">
        <f>IF(N198="nulová",J198,0)</f>
        <v>0</v>
      </c>
      <c r="BJ198" s="11" t="s">
        <v>93</v>
      </c>
      <c r="BK198" s="44">
        <f>ROUND(I198*H198,2)</f>
        <v>0</v>
      </c>
      <c r="BL198" s="11" t="s">
        <v>205</v>
      </c>
      <c r="BM198" s="43" t="s">
        <v>961</v>
      </c>
    </row>
    <row r="199" spans="2:65" s="7" customFormat="1">
      <c r="B199" s="45"/>
      <c r="D199" s="199" t="s">
        <v>207</v>
      </c>
      <c r="E199" s="46" t="s">
        <v>1</v>
      </c>
      <c r="F199" s="200" t="s">
        <v>644</v>
      </c>
      <c r="H199" s="46" t="s">
        <v>1</v>
      </c>
      <c r="L199" s="45"/>
      <c r="M199" s="47"/>
      <c r="T199" s="48"/>
      <c r="AT199" s="46" t="s">
        <v>207</v>
      </c>
      <c r="AU199" s="46" t="s">
        <v>95</v>
      </c>
      <c r="AV199" s="7" t="s">
        <v>93</v>
      </c>
      <c r="AW199" s="7" t="s">
        <v>39</v>
      </c>
      <c r="AX199" s="7" t="s">
        <v>86</v>
      </c>
      <c r="AY199" s="46" t="s">
        <v>198</v>
      </c>
    </row>
    <row r="200" spans="2:65" s="9" customFormat="1">
      <c r="B200" s="53"/>
      <c r="D200" s="199" t="s">
        <v>207</v>
      </c>
      <c r="E200" s="54" t="s">
        <v>1</v>
      </c>
      <c r="F200" s="203" t="s">
        <v>1145</v>
      </c>
      <c r="H200" s="204">
        <v>5.15</v>
      </c>
      <c r="L200" s="53"/>
      <c r="M200" s="55"/>
      <c r="T200" s="56"/>
      <c r="AT200" s="54" t="s">
        <v>207</v>
      </c>
      <c r="AU200" s="54" t="s">
        <v>95</v>
      </c>
      <c r="AV200" s="9" t="s">
        <v>95</v>
      </c>
      <c r="AW200" s="9" t="s">
        <v>39</v>
      </c>
      <c r="AX200" s="9" t="s">
        <v>93</v>
      </c>
      <c r="AY200" s="54" t="s">
        <v>198</v>
      </c>
    </row>
    <row r="201" spans="2:65" s="6" customFormat="1" ht="23.1" customHeight="1">
      <c r="B201" s="31"/>
      <c r="D201" s="32" t="s">
        <v>85</v>
      </c>
      <c r="E201" s="189" t="s">
        <v>267</v>
      </c>
      <c r="F201" s="189" t="s">
        <v>656</v>
      </c>
      <c r="J201" s="190">
        <f>SUM(J202:J242)</f>
        <v>0</v>
      </c>
      <c r="L201" s="31"/>
      <c r="M201" s="33"/>
      <c r="P201" s="34">
        <f>SUM(P202:P232)</f>
        <v>35.31</v>
      </c>
      <c r="R201" s="34">
        <f>SUM(R202:R232)</f>
        <v>9.6257275999999994</v>
      </c>
      <c r="T201" s="35">
        <f>SUM(T202:T232)</f>
        <v>0</v>
      </c>
      <c r="AR201" s="32" t="s">
        <v>93</v>
      </c>
      <c r="AT201" s="36" t="s">
        <v>85</v>
      </c>
      <c r="AU201" s="36" t="s">
        <v>93</v>
      </c>
      <c r="AY201" s="32" t="s">
        <v>198</v>
      </c>
      <c r="BK201" s="37">
        <f>SUM(BK202:BK232)</f>
        <v>0</v>
      </c>
    </row>
    <row r="202" spans="2:65" s="1" customFormat="1" ht="21.75" customHeight="1">
      <c r="B202" s="14"/>
      <c r="C202" s="195">
        <v>13</v>
      </c>
      <c r="D202" s="195" t="s">
        <v>200</v>
      </c>
      <c r="E202" s="196" t="s">
        <v>672</v>
      </c>
      <c r="F202" s="192" t="s">
        <v>673</v>
      </c>
      <c r="G202" s="197" t="s">
        <v>287</v>
      </c>
      <c r="H202" s="198">
        <v>42</v>
      </c>
      <c r="I202" s="161"/>
      <c r="J202" s="256">
        <f>ROUND(H202*I202,2)</f>
        <v>0</v>
      </c>
      <c r="K202" s="192" t="s">
        <v>343</v>
      </c>
      <c r="L202" s="14"/>
      <c r="M202" s="39" t="s">
        <v>1</v>
      </c>
      <c r="N202" s="40" t="s">
        <v>51</v>
      </c>
      <c r="O202" s="41">
        <v>0.26800000000000002</v>
      </c>
      <c r="P202" s="41">
        <f>O202*H202</f>
        <v>11.256</v>
      </c>
      <c r="Q202" s="41">
        <v>0.155</v>
      </c>
      <c r="R202" s="41">
        <f>Q202*H202</f>
        <v>6.51</v>
      </c>
      <c r="S202" s="41">
        <v>0</v>
      </c>
      <c r="T202" s="42">
        <f>S202*H202</f>
        <v>0</v>
      </c>
      <c r="AR202" s="43" t="s">
        <v>205</v>
      </c>
      <c r="AT202" s="43" t="s">
        <v>200</v>
      </c>
      <c r="AU202" s="43" t="s">
        <v>95</v>
      </c>
      <c r="AY202" s="11" t="s">
        <v>198</v>
      </c>
      <c r="BE202" s="44">
        <f>IF(N202="základní",J202,0)</f>
        <v>0</v>
      </c>
      <c r="BF202" s="44">
        <f>IF(N202="snížená",J202,0)</f>
        <v>0</v>
      </c>
      <c r="BG202" s="44">
        <f>IF(N202="zákl. přenesená",J202,0)</f>
        <v>0</v>
      </c>
      <c r="BH202" s="44">
        <f>IF(N202="sníž. přenesená",J202,0)</f>
        <v>0</v>
      </c>
      <c r="BI202" s="44">
        <f>IF(N202="nulová",J202,0)</f>
        <v>0</v>
      </c>
      <c r="BJ202" s="11" t="s">
        <v>93</v>
      </c>
      <c r="BK202" s="44">
        <f>ROUND(I202*H202,2)</f>
        <v>0</v>
      </c>
      <c r="BL202" s="11" t="s">
        <v>205</v>
      </c>
      <c r="BM202" s="43" t="s">
        <v>975</v>
      </c>
    </row>
    <row r="203" spans="2:65" s="7" customFormat="1">
      <c r="B203" s="45"/>
      <c r="D203" s="199" t="s">
        <v>207</v>
      </c>
      <c r="E203" s="46" t="s">
        <v>1</v>
      </c>
      <c r="F203" s="200" t="s">
        <v>675</v>
      </c>
      <c r="H203" s="46" t="s">
        <v>1</v>
      </c>
      <c r="L203" s="45"/>
      <c r="M203" s="47"/>
      <c r="T203" s="48"/>
      <c r="AT203" s="46" t="s">
        <v>207</v>
      </c>
      <c r="AU203" s="46" t="s">
        <v>95</v>
      </c>
      <c r="AV203" s="7" t="s">
        <v>93</v>
      </c>
      <c r="AW203" s="7" t="s">
        <v>39</v>
      </c>
      <c r="AX203" s="7" t="s">
        <v>86</v>
      </c>
      <c r="AY203" s="46" t="s">
        <v>198</v>
      </c>
    </row>
    <row r="204" spans="2:65" s="9" customFormat="1">
      <c r="B204" s="53"/>
      <c r="D204" s="199" t="s">
        <v>207</v>
      </c>
      <c r="E204" s="54" t="s">
        <v>1</v>
      </c>
      <c r="F204" s="203" t="s">
        <v>1149</v>
      </c>
      <c r="H204" s="204">
        <v>29</v>
      </c>
      <c r="L204" s="53"/>
      <c r="M204" s="55"/>
      <c r="T204" s="56"/>
      <c r="AT204" s="54" t="s">
        <v>207</v>
      </c>
      <c r="AU204" s="54" t="s">
        <v>95</v>
      </c>
      <c r="AV204" s="9" t="s">
        <v>95</v>
      </c>
      <c r="AW204" s="9" t="s">
        <v>39</v>
      </c>
      <c r="AX204" s="9" t="s">
        <v>86</v>
      </c>
      <c r="AY204" s="54" t="s">
        <v>198</v>
      </c>
    </row>
    <row r="205" spans="2:65" s="9" customFormat="1">
      <c r="B205" s="53"/>
      <c r="D205" s="199" t="s">
        <v>207</v>
      </c>
      <c r="E205" s="54" t="s">
        <v>1</v>
      </c>
      <c r="F205" s="203" t="s">
        <v>1150</v>
      </c>
      <c r="H205" s="204">
        <v>9</v>
      </c>
      <c r="L205" s="53"/>
      <c r="M205" s="55"/>
      <c r="T205" s="56"/>
      <c r="AT205" s="54" t="s">
        <v>207</v>
      </c>
      <c r="AU205" s="54" t="s">
        <v>95</v>
      </c>
      <c r="AV205" s="9" t="s">
        <v>95</v>
      </c>
      <c r="AW205" s="9" t="s">
        <v>39</v>
      </c>
      <c r="AX205" s="9" t="s">
        <v>86</v>
      </c>
      <c r="AY205" s="54" t="s">
        <v>198</v>
      </c>
    </row>
    <row r="206" spans="2:65" s="9" customFormat="1">
      <c r="B206" s="53"/>
      <c r="D206" s="199" t="s">
        <v>207</v>
      </c>
      <c r="E206" s="54" t="s">
        <v>1</v>
      </c>
      <c r="F206" s="203" t="s">
        <v>1151</v>
      </c>
      <c r="H206" s="204">
        <v>2</v>
      </c>
      <c r="L206" s="53"/>
      <c r="M206" s="55"/>
      <c r="T206" s="56"/>
      <c r="AT206" s="54" t="s">
        <v>207</v>
      </c>
      <c r="AU206" s="54" t="s">
        <v>95</v>
      </c>
      <c r="AV206" s="9" t="s">
        <v>95</v>
      </c>
      <c r="AW206" s="9" t="s">
        <v>39</v>
      </c>
      <c r="AX206" s="9" t="s">
        <v>86</v>
      </c>
      <c r="AY206" s="54" t="s">
        <v>198</v>
      </c>
    </row>
    <row r="207" spans="2:65" s="9" customFormat="1">
      <c r="B207" s="53"/>
      <c r="D207" s="199" t="s">
        <v>207</v>
      </c>
      <c r="E207" s="54" t="s">
        <v>1</v>
      </c>
      <c r="F207" s="203" t="s">
        <v>976</v>
      </c>
      <c r="H207" s="204">
        <v>2</v>
      </c>
      <c r="L207" s="53"/>
      <c r="M207" s="55"/>
      <c r="T207" s="56"/>
      <c r="AT207" s="54" t="s">
        <v>207</v>
      </c>
      <c r="AU207" s="54" t="s">
        <v>95</v>
      </c>
      <c r="AV207" s="9" t="s">
        <v>95</v>
      </c>
      <c r="AW207" s="9" t="s">
        <v>39</v>
      </c>
      <c r="AX207" s="9" t="s">
        <v>86</v>
      </c>
      <c r="AY207" s="54" t="s">
        <v>198</v>
      </c>
    </row>
    <row r="208" spans="2:65" s="10" customFormat="1">
      <c r="B208" s="57"/>
      <c r="D208" s="199" t="s">
        <v>207</v>
      </c>
      <c r="E208" s="58" t="s">
        <v>1</v>
      </c>
      <c r="F208" s="205" t="s">
        <v>220</v>
      </c>
      <c r="H208" s="206">
        <v>42</v>
      </c>
      <c r="L208" s="57"/>
      <c r="M208" s="59"/>
      <c r="T208" s="60"/>
      <c r="AT208" s="58" t="s">
        <v>207</v>
      </c>
      <c r="AU208" s="58" t="s">
        <v>95</v>
      </c>
      <c r="AV208" s="10" t="s">
        <v>205</v>
      </c>
      <c r="AW208" s="10" t="s">
        <v>39</v>
      </c>
      <c r="AX208" s="10" t="s">
        <v>93</v>
      </c>
      <c r="AY208" s="58" t="s">
        <v>198</v>
      </c>
    </row>
    <row r="209" spans="2:65" s="1" customFormat="1" ht="16.5" customHeight="1">
      <c r="B209" s="14"/>
      <c r="C209" s="207">
        <v>14</v>
      </c>
      <c r="D209" s="207" t="s">
        <v>494</v>
      </c>
      <c r="E209" s="208" t="s">
        <v>676</v>
      </c>
      <c r="F209" s="194" t="s">
        <v>677</v>
      </c>
      <c r="G209" s="209" t="s">
        <v>287</v>
      </c>
      <c r="H209" s="210">
        <v>29.58</v>
      </c>
      <c r="I209" s="162"/>
      <c r="J209" s="256">
        <f>ROUND(H209*I209,2)</f>
        <v>0</v>
      </c>
      <c r="K209" s="194" t="s">
        <v>204</v>
      </c>
      <c r="L209" s="61"/>
      <c r="M209" s="62" t="s">
        <v>1</v>
      </c>
      <c r="N209" s="63" t="s">
        <v>51</v>
      </c>
      <c r="O209" s="41">
        <v>0</v>
      </c>
      <c r="P209" s="41">
        <f>O209*H209</f>
        <v>0</v>
      </c>
      <c r="Q209" s="41">
        <v>0.08</v>
      </c>
      <c r="R209" s="41">
        <f>Q209*H209</f>
        <v>2.3664000000000001</v>
      </c>
      <c r="S209" s="41">
        <v>0</v>
      </c>
      <c r="T209" s="42">
        <f>S209*H209</f>
        <v>0</v>
      </c>
      <c r="AR209" s="43" t="s">
        <v>260</v>
      </c>
      <c r="AT209" s="43" t="s">
        <v>494</v>
      </c>
      <c r="AU209" s="43" t="s">
        <v>95</v>
      </c>
      <c r="AY209" s="11" t="s">
        <v>198</v>
      </c>
      <c r="BE209" s="44">
        <f>IF(N209="základní",J209,0)</f>
        <v>0</v>
      </c>
      <c r="BF209" s="44">
        <f>IF(N209="snížená",J209,0)</f>
        <v>0</v>
      </c>
      <c r="BG209" s="44">
        <f>IF(N209="zákl. přenesená",J209,0)</f>
        <v>0</v>
      </c>
      <c r="BH209" s="44">
        <f>IF(N209="sníž. přenesená",J209,0)</f>
        <v>0</v>
      </c>
      <c r="BI209" s="44">
        <f>IF(N209="nulová",J209,0)</f>
        <v>0</v>
      </c>
      <c r="BJ209" s="11" t="s">
        <v>93</v>
      </c>
      <c r="BK209" s="44">
        <f>ROUND(I209*H209,2)</f>
        <v>0</v>
      </c>
      <c r="BL209" s="11" t="s">
        <v>205</v>
      </c>
      <c r="BM209" s="43" t="s">
        <v>977</v>
      </c>
    </row>
    <row r="210" spans="2:65" s="9" customFormat="1">
      <c r="B210" s="53"/>
      <c r="D210" s="199" t="s">
        <v>207</v>
      </c>
      <c r="E210" s="54" t="s">
        <v>1</v>
      </c>
      <c r="F210" s="203" t="s">
        <v>1152</v>
      </c>
      <c r="H210" s="204">
        <v>29.58</v>
      </c>
      <c r="L210" s="53"/>
      <c r="M210" s="55"/>
      <c r="T210" s="56"/>
      <c r="AT210" s="54" t="s">
        <v>207</v>
      </c>
      <c r="AU210" s="54" t="s">
        <v>95</v>
      </c>
      <c r="AV210" s="9" t="s">
        <v>95</v>
      </c>
      <c r="AW210" s="9" t="s">
        <v>39</v>
      </c>
      <c r="AX210" s="9" t="s">
        <v>93</v>
      </c>
      <c r="AY210" s="54" t="s">
        <v>198</v>
      </c>
    </row>
    <row r="211" spans="2:65" s="1" customFormat="1" ht="16.5" customHeight="1">
      <c r="B211" s="14"/>
      <c r="C211" s="207">
        <v>15</v>
      </c>
      <c r="D211" s="207" t="s">
        <v>494</v>
      </c>
      <c r="E211" s="208" t="s">
        <v>679</v>
      </c>
      <c r="F211" s="194" t="s">
        <v>680</v>
      </c>
      <c r="G211" s="209" t="s">
        <v>287</v>
      </c>
      <c r="H211" s="210">
        <v>9.18</v>
      </c>
      <c r="I211" s="162"/>
      <c r="J211" s="256">
        <f>ROUND(H211*I211,2)</f>
        <v>0</v>
      </c>
      <c r="K211" s="194" t="s">
        <v>204</v>
      </c>
      <c r="L211" s="61"/>
      <c r="M211" s="62" t="s">
        <v>1</v>
      </c>
      <c r="N211" s="63" t="s">
        <v>51</v>
      </c>
      <c r="O211" s="41">
        <v>0</v>
      </c>
      <c r="P211" s="41">
        <f>O211*H211</f>
        <v>0</v>
      </c>
      <c r="Q211" s="41">
        <v>4.8300000000000003E-2</v>
      </c>
      <c r="R211" s="41">
        <f>Q211*H211</f>
        <v>0.44339400000000001</v>
      </c>
      <c r="S211" s="41">
        <v>0</v>
      </c>
      <c r="T211" s="42">
        <f>S211*H211</f>
        <v>0</v>
      </c>
      <c r="AR211" s="43" t="s">
        <v>260</v>
      </c>
      <c r="AT211" s="43" t="s">
        <v>494</v>
      </c>
      <c r="AU211" s="43" t="s">
        <v>95</v>
      </c>
      <c r="AY211" s="11" t="s">
        <v>198</v>
      </c>
      <c r="BE211" s="44">
        <f>IF(N211="základní",J211,0)</f>
        <v>0</v>
      </c>
      <c r="BF211" s="44">
        <f>IF(N211="snížená",J211,0)</f>
        <v>0</v>
      </c>
      <c r="BG211" s="44">
        <f>IF(N211="zákl. přenesená",J211,0)</f>
        <v>0</v>
      </c>
      <c r="BH211" s="44">
        <f>IF(N211="sníž. přenesená",J211,0)</f>
        <v>0</v>
      </c>
      <c r="BI211" s="44">
        <f>IF(N211="nulová",J211,0)</f>
        <v>0</v>
      </c>
      <c r="BJ211" s="11" t="s">
        <v>93</v>
      </c>
      <c r="BK211" s="44">
        <f>ROUND(I211*H211,2)</f>
        <v>0</v>
      </c>
      <c r="BL211" s="11" t="s">
        <v>205</v>
      </c>
      <c r="BM211" s="43" t="s">
        <v>978</v>
      </c>
    </row>
    <row r="212" spans="2:65" s="9" customFormat="1">
      <c r="B212" s="53"/>
      <c r="D212" s="199" t="s">
        <v>207</v>
      </c>
      <c r="E212" s="54" t="s">
        <v>1</v>
      </c>
      <c r="F212" s="203" t="s">
        <v>1153</v>
      </c>
      <c r="H212" s="204">
        <v>9.18</v>
      </c>
      <c r="L212" s="53"/>
      <c r="M212" s="55"/>
      <c r="T212" s="56"/>
      <c r="AT212" s="54" t="s">
        <v>207</v>
      </c>
      <c r="AU212" s="54" t="s">
        <v>95</v>
      </c>
      <c r="AV212" s="9" t="s">
        <v>95</v>
      </c>
      <c r="AW212" s="9" t="s">
        <v>39</v>
      </c>
      <c r="AX212" s="9" t="s">
        <v>93</v>
      </c>
      <c r="AY212" s="54" t="s">
        <v>198</v>
      </c>
    </row>
    <row r="213" spans="2:65" s="1" customFormat="1" ht="16.5" customHeight="1">
      <c r="B213" s="14"/>
      <c r="C213" s="207">
        <v>16</v>
      </c>
      <c r="D213" s="207" t="s">
        <v>494</v>
      </c>
      <c r="E213" s="208" t="s">
        <v>682</v>
      </c>
      <c r="F213" s="194" t="s">
        <v>683</v>
      </c>
      <c r="G213" s="209" t="s">
        <v>287</v>
      </c>
      <c r="H213" s="210">
        <v>4.08</v>
      </c>
      <c r="I213" s="162"/>
      <c r="J213" s="256">
        <f>ROUND(H213*I213,2)</f>
        <v>0</v>
      </c>
      <c r="K213" s="194" t="s">
        <v>204</v>
      </c>
      <c r="L213" s="61"/>
      <c r="M213" s="62" t="s">
        <v>1</v>
      </c>
      <c r="N213" s="63" t="s">
        <v>51</v>
      </c>
      <c r="O213" s="41">
        <v>0</v>
      </c>
      <c r="P213" s="41">
        <f>O213*H213</f>
        <v>0</v>
      </c>
      <c r="Q213" s="41">
        <v>6.5670000000000006E-2</v>
      </c>
      <c r="R213" s="41">
        <f>Q213*H213</f>
        <v>0.26793360000000005</v>
      </c>
      <c r="S213" s="41">
        <v>0</v>
      </c>
      <c r="T213" s="42">
        <f>S213*H213</f>
        <v>0</v>
      </c>
      <c r="AR213" s="43" t="s">
        <v>260</v>
      </c>
      <c r="AT213" s="43" t="s">
        <v>494</v>
      </c>
      <c r="AU213" s="43" t="s">
        <v>95</v>
      </c>
      <c r="AY213" s="11" t="s">
        <v>198</v>
      </c>
      <c r="BE213" s="44">
        <f>IF(N213="základní",J213,0)</f>
        <v>0</v>
      </c>
      <c r="BF213" s="44">
        <f>IF(N213="snížená",J213,0)</f>
        <v>0</v>
      </c>
      <c r="BG213" s="44">
        <f>IF(N213="zákl. přenesená",J213,0)</f>
        <v>0</v>
      </c>
      <c r="BH213" s="44">
        <f>IF(N213="sníž. přenesená",J213,0)</f>
        <v>0</v>
      </c>
      <c r="BI213" s="44">
        <f>IF(N213="nulová",J213,0)</f>
        <v>0</v>
      </c>
      <c r="BJ213" s="11" t="s">
        <v>93</v>
      </c>
      <c r="BK213" s="44">
        <f>ROUND(I213*H213,2)</f>
        <v>0</v>
      </c>
      <c r="BL213" s="11" t="s">
        <v>205</v>
      </c>
      <c r="BM213" s="43" t="s">
        <v>979</v>
      </c>
    </row>
    <row r="214" spans="2:65" s="9" customFormat="1">
      <c r="B214" s="53"/>
      <c r="D214" s="199" t="s">
        <v>207</v>
      </c>
      <c r="E214" s="54" t="s">
        <v>1</v>
      </c>
      <c r="F214" s="203" t="s">
        <v>1154</v>
      </c>
      <c r="H214" s="204">
        <v>2.04</v>
      </c>
      <c r="L214" s="53"/>
      <c r="M214" s="55"/>
      <c r="T214" s="56"/>
      <c r="AT214" s="54" t="s">
        <v>207</v>
      </c>
      <c r="AU214" s="54" t="s">
        <v>95</v>
      </c>
      <c r="AV214" s="9" t="s">
        <v>95</v>
      </c>
      <c r="AW214" s="9" t="s">
        <v>39</v>
      </c>
      <c r="AX214" s="9" t="s">
        <v>86</v>
      </c>
      <c r="AY214" s="54" t="s">
        <v>198</v>
      </c>
    </row>
    <row r="215" spans="2:65" s="9" customFormat="1">
      <c r="B215" s="53"/>
      <c r="D215" s="199" t="s">
        <v>207</v>
      </c>
      <c r="E215" s="54" t="s">
        <v>1</v>
      </c>
      <c r="F215" s="203" t="s">
        <v>980</v>
      </c>
      <c r="H215" s="204">
        <v>2.04</v>
      </c>
      <c r="L215" s="53"/>
      <c r="M215" s="55"/>
      <c r="T215" s="56"/>
      <c r="AT215" s="54" t="s">
        <v>207</v>
      </c>
      <c r="AU215" s="54" t="s">
        <v>95</v>
      </c>
      <c r="AV215" s="9" t="s">
        <v>95</v>
      </c>
      <c r="AW215" s="9" t="s">
        <v>39</v>
      </c>
      <c r="AX215" s="9" t="s">
        <v>86</v>
      </c>
      <c r="AY215" s="54" t="s">
        <v>198</v>
      </c>
    </row>
    <row r="216" spans="2:65" s="10" customFormat="1">
      <c r="B216" s="57"/>
      <c r="D216" s="199" t="s">
        <v>207</v>
      </c>
      <c r="E216" s="58" t="s">
        <v>1</v>
      </c>
      <c r="F216" s="205" t="s">
        <v>220</v>
      </c>
      <c r="H216" s="206">
        <v>4.08</v>
      </c>
      <c r="L216" s="57"/>
      <c r="M216" s="59"/>
      <c r="T216" s="60"/>
      <c r="AT216" s="58" t="s">
        <v>207</v>
      </c>
      <c r="AU216" s="58" t="s">
        <v>95</v>
      </c>
      <c r="AV216" s="10" t="s">
        <v>205</v>
      </c>
      <c r="AW216" s="10" t="s">
        <v>39</v>
      </c>
      <c r="AX216" s="10" t="s">
        <v>93</v>
      </c>
      <c r="AY216" s="58" t="s">
        <v>198</v>
      </c>
    </row>
    <row r="217" spans="2:65" s="1" customFormat="1" ht="24.2" customHeight="1">
      <c r="B217" s="14"/>
      <c r="C217" s="195">
        <v>17</v>
      </c>
      <c r="D217" s="195" t="s">
        <v>200</v>
      </c>
      <c r="E217" s="196" t="s">
        <v>719</v>
      </c>
      <c r="F217" s="192" t="s">
        <v>720</v>
      </c>
      <c r="G217" s="197" t="s">
        <v>287</v>
      </c>
      <c r="H217" s="198">
        <v>38</v>
      </c>
      <c r="I217" s="161"/>
      <c r="J217" s="256">
        <f>ROUND(H217*I217,2)</f>
        <v>0</v>
      </c>
      <c r="K217" s="192" t="s">
        <v>343</v>
      </c>
      <c r="L217" s="14"/>
      <c r="M217" s="39" t="s">
        <v>1</v>
      </c>
      <c r="N217" s="40" t="s">
        <v>51</v>
      </c>
      <c r="O217" s="41">
        <v>0.20799999999999999</v>
      </c>
      <c r="P217" s="41">
        <f>O217*H217</f>
        <v>7.9039999999999999</v>
      </c>
      <c r="Q217" s="41">
        <v>1E-3</v>
      </c>
      <c r="R217" s="41">
        <f>Q217*H217</f>
        <v>3.7999999999999999E-2</v>
      </c>
      <c r="S217" s="41">
        <v>0</v>
      </c>
      <c r="T217" s="42">
        <f>S217*H217</f>
        <v>0</v>
      </c>
      <c r="AR217" s="43" t="s">
        <v>205</v>
      </c>
      <c r="AT217" s="43" t="s">
        <v>200</v>
      </c>
      <c r="AU217" s="43" t="s">
        <v>95</v>
      </c>
      <c r="AY217" s="11" t="s">
        <v>198</v>
      </c>
      <c r="BE217" s="44">
        <f>IF(N217="základní",J217,0)</f>
        <v>0</v>
      </c>
      <c r="BF217" s="44">
        <f>IF(N217="snížená",J217,0)</f>
        <v>0</v>
      </c>
      <c r="BG217" s="44">
        <f>IF(N217="zákl. přenesená",J217,0)</f>
        <v>0</v>
      </c>
      <c r="BH217" s="44">
        <f>IF(N217="sníž. přenesená",J217,0)</f>
        <v>0</v>
      </c>
      <c r="BI217" s="44">
        <f>IF(N217="nulová",J217,0)</f>
        <v>0</v>
      </c>
      <c r="BJ217" s="11" t="s">
        <v>93</v>
      </c>
      <c r="BK217" s="44">
        <f>ROUND(I217*H217,2)</f>
        <v>0</v>
      </c>
      <c r="BL217" s="11" t="s">
        <v>205</v>
      </c>
      <c r="BM217" s="43" t="s">
        <v>984</v>
      </c>
    </row>
    <row r="218" spans="2:65" s="7" customFormat="1">
      <c r="B218" s="45"/>
      <c r="D218" s="199" t="s">
        <v>207</v>
      </c>
      <c r="E218" s="46" t="s">
        <v>1</v>
      </c>
      <c r="F218" s="200" t="s">
        <v>722</v>
      </c>
      <c r="H218" s="46" t="s">
        <v>1</v>
      </c>
      <c r="L218" s="45"/>
      <c r="M218" s="47"/>
      <c r="T218" s="48"/>
      <c r="AT218" s="46" t="s">
        <v>207</v>
      </c>
      <c r="AU218" s="46" t="s">
        <v>95</v>
      </c>
      <c r="AV218" s="7" t="s">
        <v>93</v>
      </c>
      <c r="AW218" s="7" t="s">
        <v>39</v>
      </c>
      <c r="AX218" s="7" t="s">
        <v>86</v>
      </c>
      <c r="AY218" s="46" t="s">
        <v>198</v>
      </c>
    </row>
    <row r="219" spans="2:65" s="9" customFormat="1">
      <c r="B219" s="53"/>
      <c r="D219" s="199" t="s">
        <v>207</v>
      </c>
      <c r="E219" s="54" t="s">
        <v>1</v>
      </c>
      <c r="F219" s="203" t="s">
        <v>985</v>
      </c>
      <c r="H219" s="204">
        <v>38</v>
      </c>
      <c r="L219" s="53"/>
      <c r="M219" s="55"/>
      <c r="T219" s="56"/>
      <c r="AT219" s="54" t="s">
        <v>207</v>
      </c>
      <c r="AU219" s="54" t="s">
        <v>95</v>
      </c>
      <c r="AV219" s="9" t="s">
        <v>95</v>
      </c>
      <c r="AW219" s="9" t="s">
        <v>39</v>
      </c>
      <c r="AX219" s="9" t="s">
        <v>86</v>
      </c>
      <c r="AY219" s="54" t="s">
        <v>198</v>
      </c>
    </row>
    <row r="220" spans="2:65" s="9" customFormat="1">
      <c r="B220" s="53"/>
      <c r="D220" s="199" t="s">
        <v>207</v>
      </c>
      <c r="E220" s="54" t="s">
        <v>1</v>
      </c>
      <c r="F220" s="203" t="s">
        <v>986</v>
      </c>
      <c r="H220" s="204"/>
      <c r="L220" s="53"/>
      <c r="M220" s="55"/>
      <c r="T220" s="56"/>
      <c r="AT220" s="54" t="s">
        <v>207</v>
      </c>
      <c r="AU220" s="54" t="s">
        <v>95</v>
      </c>
      <c r="AV220" s="9" t="s">
        <v>95</v>
      </c>
      <c r="AW220" s="9" t="s">
        <v>39</v>
      </c>
      <c r="AX220" s="9" t="s">
        <v>86</v>
      </c>
      <c r="AY220" s="54" t="s">
        <v>198</v>
      </c>
    </row>
    <row r="221" spans="2:65" s="10" customFormat="1">
      <c r="B221" s="57"/>
      <c r="D221" s="199" t="s">
        <v>207</v>
      </c>
      <c r="E221" s="58" t="s">
        <v>1</v>
      </c>
      <c r="F221" s="205" t="s">
        <v>220</v>
      </c>
      <c r="H221" s="206">
        <v>38</v>
      </c>
      <c r="L221" s="57"/>
      <c r="M221" s="59"/>
      <c r="T221" s="60"/>
      <c r="AT221" s="58" t="s">
        <v>207</v>
      </c>
      <c r="AU221" s="58" t="s">
        <v>95</v>
      </c>
      <c r="AV221" s="10" t="s">
        <v>205</v>
      </c>
      <c r="AW221" s="10" t="s">
        <v>39</v>
      </c>
      <c r="AX221" s="10" t="s">
        <v>93</v>
      </c>
      <c r="AY221" s="58" t="s">
        <v>198</v>
      </c>
    </row>
    <row r="222" spans="2:65" s="1" customFormat="1" ht="16.5" customHeight="1">
      <c r="B222" s="14"/>
      <c r="C222" s="195">
        <v>18</v>
      </c>
      <c r="D222" s="195" t="s">
        <v>200</v>
      </c>
      <c r="E222" s="196" t="s">
        <v>723</v>
      </c>
      <c r="F222" s="192" t="s">
        <v>724</v>
      </c>
      <c r="G222" s="197" t="s">
        <v>287</v>
      </c>
      <c r="H222" s="198">
        <v>38</v>
      </c>
      <c r="I222" s="161"/>
      <c r="J222" s="256">
        <f>ROUND(H222*I222,2)</f>
        <v>0</v>
      </c>
      <c r="K222" s="192" t="s">
        <v>204</v>
      </c>
      <c r="L222" s="14"/>
      <c r="M222" s="39" t="s">
        <v>1</v>
      </c>
      <c r="N222" s="40" t="s">
        <v>51</v>
      </c>
      <c r="O222" s="41">
        <v>0.12</v>
      </c>
      <c r="P222" s="41">
        <f>O222*H222</f>
        <v>4.5599999999999996</v>
      </c>
      <c r="Q222" s="41">
        <v>0</v>
      </c>
      <c r="R222" s="41">
        <f>Q222*H222</f>
        <v>0</v>
      </c>
      <c r="S222" s="41">
        <v>0</v>
      </c>
      <c r="T222" s="42">
        <f>S222*H222</f>
        <v>0</v>
      </c>
      <c r="AR222" s="43" t="s">
        <v>205</v>
      </c>
      <c r="AT222" s="43" t="s">
        <v>200</v>
      </c>
      <c r="AU222" s="43" t="s">
        <v>95</v>
      </c>
      <c r="AY222" s="11" t="s">
        <v>198</v>
      </c>
      <c r="BE222" s="44">
        <f>IF(N222="základní",J222,0)</f>
        <v>0</v>
      </c>
      <c r="BF222" s="44">
        <f>IF(N222="snížená",J222,0)</f>
        <v>0</v>
      </c>
      <c r="BG222" s="44">
        <f>IF(N222="zákl. přenesená",J222,0)</f>
        <v>0</v>
      </c>
      <c r="BH222" s="44">
        <f>IF(N222="sníž. přenesená",J222,0)</f>
        <v>0</v>
      </c>
      <c r="BI222" s="44">
        <f>IF(N222="nulová",J222,0)</f>
        <v>0</v>
      </c>
      <c r="BJ222" s="11" t="s">
        <v>93</v>
      </c>
      <c r="BK222" s="44">
        <f>ROUND(I222*H222,2)</f>
        <v>0</v>
      </c>
      <c r="BL222" s="11" t="s">
        <v>205</v>
      </c>
      <c r="BM222" s="43" t="s">
        <v>987</v>
      </c>
    </row>
    <row r="223" spans="2:65" s="7" customFormat="1">
      <c r="B223" s="45"/>
      <c r="D223" s="199" t="s">
        <v>207</v>
      </c>
      <c r="E223" s="46" t="s">
        <v>1</v>
      </c>
      <c r="F223" s="200" t="s">
        <v>726</v>
      </c>
      <c r="H223" s="46" t="s">
        <v>1</v>
      </c>
      <c r="L223" s="45"/>
      <c r="M223" s="47"/>
      <c r="T223" s="48"/>
      <c r="AT223" s="46" t="s">
        <v>207</v>
      </c>
      <c r="AU223" s="46" t="s">
        <v>95</v>
      </c>
      <c r="AV223" s="7" t="s">
        <v>93</v>
      </c>
      <c r="AW223" s="7" t="s">
        <v>39</v>
      </c>
      <c r="AX223" s="7" t="s">
        <v>86</v>
      </c>
      <c r="AY223" s="46" t="s">
        <v>198</v>
      </c>
    </row>
    <row r="224" spans="2:65" s="7" customFormat="1">
      <c r="B224" s="45"/>
      <c r="D224" s="199" t="s">
        <v>207</v>
      </c>
      <c r="E224" s="46" t="s">
        <v>1</v>
      </c>
      <c r="F224" s="200" t="s">
        <v>727</v>
      </c>
      <c r="H224" s="46" t="s">
        <v>1</v>
      </c>
      <c r="L224" s="45"/>
      <c r="M224" s="47"/>
      <c r="T224" s="48"/>
      <c r="AT224" s="46" t="s">
        <v>207</v>
      </c>
      <c r="AU224" s="46" t="s">
        <v>95</v>
      </c>
      <c r="AV224" s="7" t="s">
        <v>93</v>
      </c>
      <c r="AW224" s="7" t="s">
        <v>39</v>
      </c>
      <c r="AX224" s="7" t="s">
        <v>86</v>
      </c>
      <c r="AY224" s="46" t="s">
        <v>198</v>
      </c>
    </row>
    <row r="225" spans="2:65" s="9" customFormat="1">
      <c r="B225" s="53"/>
      <c r="D225" s="199" t="s">
        <v>207</v>
      </c>
      <c r="E225" s="54" t="s">
        <v>1</v>
      </c>
      <c r="F225" s="203" t="s">
        <v>899</v>
      </c>
      <c r="H225" s="204">
        <v>38</v>
      </c>
      <c r="L225" s="53"/>
      <c r="M225" s="55"/>
      <c r="T225" s="56"/>
      <c r="AT225" s="54" t="s">
        <v>207</v>
      </c>
      <c r="AU225" s="54" t="s">
        <v>95</v>
      </c>
      <c r="AV225" s="9" t="s">
        <v>95</v>
      </c>
      <c r="AW225" s="9" t="s">
        <v>39</v>
      </c>
      <c r="AX225" s="9" t="s">
        <v>93</v>
      </c>
      <c r="AY225" s="54" t="s">
        <v>198</v>
      </c>
    </row>
    <row r="226" spans="2:65" s="1" customFormat="1" ht="16.5" customHeight="1">
      <c r="B226" s="14"/>
      <c r="C226" s="195">
        <v>19</v>
      </c>
      <c r="D226" s="195" t="s">
        <v>200</v>
      </c>
      <c r="E226" s="196" t="s">
        <v>728</v>
      </c>
      <c r="F226" s="192" t="s">
        <v>729</v>
      </c>
      <c r="G226" s="197" t="s">
        <v>287</v>
      </c>
      <c r="H226" s="198">
        <v>38</v>
      </c>
      <c r="I226" s="161"/>
      <c r="J226" s="256">
        <f>ROUND(H226*I226,2)</f>
        <v>0</v>
      </c>
      <c r="K226" s="192" t="s">
        <v>204</v>
      </c>
      <c r="L226" s="14"/>
      <c r="M226" s="39" t="s">
        <v>1</v>
      </c>
      <c r="N226" s="40" t="s">
        <v>51</v>
      </c>
      <c r="O226" s="41">
        <v>0.30499999999999999</v>
      </c>
      <c r="P226" s="41">
        <f>O226*H226</f>
        <v>11.59</v>
      </c>
      <c r="Q226" s="41">
        <v>0</v>
      </c>
      <c r="R226" s="41">
        <f>Q226*H226</f>
        <v>0</v>
      </c>
      <c r="S226" s="41">
        <v>0</v>
      </c>
      <c r="T226" s="42">
        <f>S226*H226</f>
        <v>0</v>
      </c>
      <c r="AR226" s="43" t="s">
        <v>205</v>
      </c>
      <c r="AT226" s="43" t="s">
        <v>200</v>
      </c>
      <c r="AU226" s="43" t="s">
        <v>95</v>
      </c>
      <c r="AY226" s="11" t="s">
        <v>198</v>
      </c>
      <c r="BE226" s="44">
        <f>IF(N226="základní",J226,0)</f>
        <v>0</v>
      </c>
      <c r="BF226" s="44">
        <f>IF(N226="snížená",J226,0)</f>
        <v>0</v>
      </c>
      <c r="BG226" s="44">
        <f>IF(N226="zákl. přenesená",J226,0)</f>
        <v>0</v>
      </c>
      <c r="BH226" s="44">
        <f>IF(N226="sníž. přenesená",J226,0)</f>
        <v>0</v>
      </c>
      <c r="BI226" s="44">
        <f>IF(N226="nulová",J226,0)</f>
        <v>0</v>
      </c>
      <c r="BJ226" s="11" t="s">
        <v>93</v>
      </c>
      <c r="BK226" s="44">
        <f>ROUND(I226*H226,2)</f>
        <v>0</v>
      </c>
      <c r="BL226" s="11" t="s">
        <v>205</v>
      </c>
      <c r="BM226" s="43" t="s">
        <v>988</v>
      </c>
    </row>
    <row r="227" spans="2:65" s="7" customFormat="1">
      <c r="B227" s="45"/>
      <c r="D227" s="199" t="s">
        <v>207</v>
      </c>
      <c r="E227" s="46" t="s">
        <v>1</v>
      </c>
      <c r="F227" s="200" t="s">
        <v>989</v>
      </c>
      <c r="H227" s="46" t="s">
        <v>1</v>
      </c>
      <c r="L227" s="45"/>
      <c r="M227" s="47"/>
      <c r="T227" s="48"/>
      <c r="AT227" s="46" t="s">
        <v>207</v>
      </c>
      <c r="AU227" s="46" t="s">
        <v>95</v>
      </c>
      <c r="AV227" s="7" t="s">
        <v>93</v>
      </c>
      <c r="AW227" s="7" t="s">
        <v>39</v>
      </c>
      <c r="AX227" s="7" t="s">
        <v>86</v>
      </c>
      <c r="AY227" s="46" t="s">
        <v>198</v>
      </c>
    </row>
    <row r="228" spans="2:65" s="9" customFormat="1">
      <c r="B228" s="53"/>
      <c r="D228" s="199" t="s">
        <v>207</v>
      </c>
      <c r="E228" s="54" t="s">
        <v>1</v>
      </c>
      <c r="F228" s="203" t="s">
        <v>990</v>
      </c>
      <c r="H228" s="204">
        <v>38</v>
      </c>
      <c r="L228" s="53"/>
      <c r="M228" s="55"/>
      <c r="T228" s="56"/>
      <c r="AT228" s="54" t="s">
        <v>207</v>
      </c>
      <c r="AU228" s="54" t="s">
        <v>95</v>
      </c>
      <c r="AV228" s="9" t="s">
        <v>95</v>
      </c>
      <c r="AW228" s="9" t="s">
        <v>39</v>
      </c>
      <c r="AX228" s="9" t="s">
        <v>86</v>
      </c>
      <c r="AY228" s="54" t="s">
        <v>198</v>
      </c>
    </row>
    <row r="229" spans="2:65" s="7" customFormat="1">
      <c r="B229" s="45"/>
      <c r="D229" s="199" t="s">
        <v>207</v>
      </c>
      <c r="E229" s="46" t="s">
        <v>1</v>
      </c>
      <c r="F229" s="200" t="s">
        <v>991</v>
      </c>
      <c r="H229" s="46" t="s">
        <v>1</v>
      </c>
      <c r="L229" s="45"/>
      <c r="M229" s="47"/>
      <c r="T229" s="48"/>
      <c r="AT229" s="46" t="s">
        <v>207</v>
      </c>
      <c r="AU229" s="46" t="s">
        <v>95</v>
      </c>
      <c r="AV229" s="7" t="s">
        <v>93</v>
      </c>
      <c r="AW229" s="7" t="s">
        <v>39</v>
      </c>
      <c r="AX229" s="7" t="s">
        <v>86</v>
      </c>
      <c r="AY229" s="46" t="s">
        <v>198</v>
      </c>
    </row>
    <row r="230" spans="2:65" s="9" customFormat="1">
      <c r="B230" s="53"/>
      <c r="D230" s="199" t="s">
        <v>207</v>
      </c>
      <c r="E230" s="54" t="s">
        <v>1</v>
      </c>
      <c r="F230" s="203" t="s">
        <v>992</v>
      </c>
      <c r="H230" s="204"/>
      <c r="L230" s="53"/>
      <c r="M230" s="55"/>
      <c r="T230" s="56"/>
      <c r="AT230" s="54" t="s">
        <v>207</v>
      </c>
      <c r="AU230" s="54" t="s">
        <v>95</v>
      </c>
      <c r="AV230" s="9" t="s">
        <v>95</v>
      </c>
      <c r="AW230" s="9" t="s">
        <v>39</v>
      </c>
      <c r="AX230" s="9" t="s">
        <v>86</v>
      </c>
      <c r="AY230" s="54" t="s">
        <v>198</v>
      </c>
    </row>
    <row r="231" spans="2:65" s="8" customFormat="1">
      <c r="B231" s="49"/>
      <c r="D231" s="199" t="s">
        <v>207</v>
      </c>
      <c r="E231" s="50" t="s">
        <v>899</v>
      </c>
      <c r="F231" s="201" t="s">
        <v>252</v>
      </c>
      <c r="H231" s="202">
        <v>38</v>
      </c>
      <c r="L231" s="49"/>
      <c r="M231" s="51"/>
      <c r="T231" s="52"/>
      <c r="AT231" s="50" t="s">
        <v>207</v>
      </c>
      <c r="AU231" s="50" t="s">
        <v>95</v>
      </c>
      <c r="AV231" s="8" t="s">
        <v>217</v>
      </c>
      <c r="AW231" s="8" t="s">
        <v>39</v>
      </c>
      <c r="AX231" s="8" t="s">
        <v>86</v>
      </c>
      <c r="AY231" s="50" t="s">
        <v>198</v>
      </c>
    </row>
    <row r="232" spans="2:65" s="10" customFormat="1">
      <c r="B232" s="57"/>
      <c r="D232" s="199" t="s">
        <v>207</v>
      </c>
      <c r="E232" s="58" t="s">
        <v>1</v>
      </c>
      <c r="F232" s="205" t="s">
        <v>220</v>
      </c>
      <c r="H232" s="206">
        <v>38</v>
      </c>
      <c r="L232" s="57"/>
      <c r="M232" s="59"/>
      <c r="T232" s="60"/>
      <c r="AT232" s="58" t="s">
        <v>207</v>
      </c>
      <c r="AU232" s="58" t="s">
        <v>95</v>
      </c>
      <c r="AV232" s="10" t="s">
        <v>205</v>
      </c>
      <c r="AW232" s="10" t="s">
        <v>39</v>
      </c>
      <c r="AX232" s="10" t="s">
        <v>93</v>
      </c>
      <c r="AY232" s="58" t="s">
        <v>198</v>
      </c>
    </row>
    <row r="233" spans="2:65" s="1" customFormat="1" ht="24.2" customHeight="1">
      <c r="B233" s="14"/>
      <c r="C233" s="195">
        <v>20</v>
      </c>
      <c r="D233" s="195" t="s">
        <v>200</v>
      </c>
      <c r="E233" s="196" t="s">
        <v>794</v>
      </c>
      <c r="F233" s="192" t="s">
        <v>795</v>
      </c>
      <c r="G233" s="197" t="s">
        <v>453</v>
      </c>
      <c r="H233" s="198">
        <v>50</v>
      </c>
      <c r="I233" s="161"/>
      <c r="J233" s="256">
        <f>ROUND(H233*I233,2)</f>
        <v>0</v>
      </c>
      <c r="K233" s="192" t="s">
        <v>343</v>
      </c>
      <c r="L233" s="14"/>
      <c r="M233" s="39" t="s">
        <v>1</v>
      </c>
      <c r="N233" s="40" t="s">
        <v>51</v>
      </c>
      <c r="O233" s="41">
        <v>0</v>
      </c>
      <c r="P233" s="41">
        <f>O233*H233</f>
        <v>0</v>
      </c>
      <c r="Q233" s="41">
        <v>0</v>
      </c>
      <c r="R233" s="41">
        <f>Q233*H233</f>
        <v>0</v>
      </c>
      <c r="S233" s="41">
        <v>0</v>
      </c>
      <c r="T233" s="42">
        <f>S233*H233</f>
        <v>0</v>
      </c>
      <c r="AR233" s="43" t="s">
        <v>205</v>
      </c>
      <c r="AT233" s="43" t="s">
        <v>200</v>
      </c>
      <c r="AU233" s="43" t="s">
        <v>95</v>
      </c>
      <c r="AY233" s="11" t="s">
        <v>198</v>
      </c>
      <c r="BE233" s="44">
        <f>IF(N233="základní",J233,0)</f>
        <v>0</v>
      </c>
      <c r="BF233" s="44">
        <f>IF(N233="snížená",J233,0)</f>
        <v>0</v>
      </c>
      <c r="BG233" s="44">
        <f>IF(N233="zákl. přenesená",J233,0)</f>
        <v>0</v>
      </c>
      <c r="BH233" s="44">
        <f>IF(N233="sníž. přenesená",J233,0)</f>
        <v>0</v>
      </c>
      <c r="BI233" s="44">
        <f>IF(N233="nulová",J233,0)</f>
        <v>0</v>
      </c>
      <c r="BJ233" s="11" t="s">
        <v>93</v>
      </c>
      <c r="BK233" s="44">
        <f>ROUND(I233*H233,2)</f>
        <v>0</v>
      </c>
      <c r="BL233" s="11" t="s">
        <v>205</v>
      </c>
      <c r="BM233" s="43" t="s">
        <v>993</v>
      </c>
    </row>
    <row r="234" spans="2:65" s="9" customFormat="1">
      <c r="B234" s="53"/>
      <c r="D234" s="199" t="s">
        <v>207</v>
      </c>
      <c r="E234" s="54" t="s">
        <v>1</v>
      </c>
      <c r="F234" s="203" t="s">
        <v>994</v>
      </c>
      <c r="H234" s="204">
        <v>50</v>
      </c>
      <c r="L234" s="53"/>
      <c r="M234" s="55"/>
      <c r="T234" s="56"/>
      <c r="AT234" s="54" t="s">
        <v>207</v>
      </c>
      <c r="AU234" s="54" t="s">
        <v>95</v>
      </c>
      <c r="AV234" s="9" t="s">
        <v>95</v>
      </c>
      <c r="AW234" s="9" t="s">
        <v>39</v>
      </c>
      <c r="AX234" s="9" t="s">
        <v>86</v>
      </c>
      <c r="AY234" s="54" t="s">
        <v>198</v>
      </c>
    </row>
    <row r="235" spans="2:65" s="8" customFormat="1">
      <c r="B235" s="49"/>
      <c r="D235" s="199" t="s">
        <v>207</v>
      </c>
      <c r="E235" s="50" t="s">
        <v>1</v>
      </c>
      <c r="F235" s="201" t="s">
        <v>252</v>
      </c>
      <c r="H235" s="202">
        <v>50</v>
      </c>
      <c r="L235" s="49"/>
      <c r="M235" s="51"/>
      <c r="T235" s="52"/>
      <c r="AT235" s="50" t="s">
        <v>207</v>
      </c>
      <c r="AU235" s="50" t="s">
        <v>95</v>
      </c>
      <c r="AV235" s="8" t="s">
        <v>217</v>
      </c>
      <c r="AW235" s="8" t="s">
        <v>39</v>
      </c>
      <c r="AX235" s="8" t="s">
        <v>86</v>
      </c>
      <c r="AY235" s="50" t="s">
        <v>198</v>
      </c>
    </row>
    <row r="236" spans="2:65" s="7" customFormat="1">
      <c r="B236" s="45"/>
      <c r="D236" s="199" t="s">
        <v>207</v>
      </c>
      <c r="E236" s="46" t="s">
        <v>1</v>
      </c>
      <c r="F236" s="200" t="s">
        <v>801</v>
      </c>
      <c r="H236" s="46" t="s">
        <v>1</v>
      </c>
      <c r="L236" s="45"/>
      <c r="M236" s="47"/>
      <c r="T236" s="48"/>
      <c r="AT236" s="46" t="s">
        <v>207</v>
      </c>
      <c r="AU236" s="46" t="s">
        <v>95</v>
      </c>
      <c r="AV236" s="7" t="s">
        <v>93</v>
      </c>
      <c r="AW236" s="7" t="s">
        <v>39</v>
      </c>
      <c r="AX236" s="7" t="s">
        <v>86</v>
      </c>
      <c r="AY236" s="46" t="s">
        <v>198</v>
      </c>
    </row>
    <row r="237" spans="2:65" s="9" customFormat="1">
      <c r="B237" s="53"/>
      <c r="D237" s="199" t="s">
        <v>207</v>
      </c>
      <c r="E237" s="54" t="s">
        <v>1</v>
      </c>
      <c r="F237" s="203" t="s">
        <v>995</v>
      </c>
      <c r="H237" s="204"/>
      <c r="L237" s="53"/>
      <c r="M237" s="55"/>
      <c r="T237" s="56"/>
      <c r="AT237" s="54" t="s">
        <v>207</v>
      </c>
      <c r="AU237" s="54" t="s">
        <v>95</v>
      </c>
      <c r="AV237" s="9" t="s">
        <v>95</v>
      </c>
      <c r="AW237" s="9" t="s">
        <v>39</v>
      </c>
      <c r="AX237" s="9" t="s">
        <v>86</v>
      </c>
      <c r="AY237" s="54" t="s">
        <v>198</v>
      </c>
    </row>
    <row r="238" spans="2:65" s="9" customFormat="1">
      <c r="B238" s="53"/>
      <c r="D238" s="199" t="s">
        <v>207</v>
      </c>
      <c r="E238" s="54" t="s">
        <v>1</v>
      </c>
      <c r="F238" s="203" t="s">
        <v>996</v>
      </c>
      <c r="H238" s="204"/>
      <c r="L238" s="53"/>
      <c r="M238" s="55"/>
      <c r="T238" s="56"/>
      <c r="AT238" s="54" t="s">
        <v>207</v>
      </c>
      <c r="AU238" s="54" t="s">
        <v>95</v>
      </c>
      <c r="AV238" s="9" t="s">
        <v>95</v>
      </c>
      <c r="AW238" s="9" t="s">
        <v>39</v>
      </c>
      <c r="AX238" s="9" t="s">
        <v>86</v>
      </c>
      <c r="AY238" s="54" t="s">
        <v>198</v>
      </c>
    </row>
    <row r="239" spans="2:65" s="9" customFormat="1">
      <c r="B239" s="53"/>
      <c r="D239" s="199" t="s">
        <v>207</v>
      </c>
      <c r="E239" s="54" t="s">
        <v>1</v>
      </c>
      <c r="F239" s="203" t="s">
        <v>997</v>
      </c>
      <c r="H239" s="204"/>
      <c r="L239" s="53"/>
      <c r="M239" s="55"/>
      <c r="T239" s="56"/>
      <c r="AT239" s="54" t="s">
        <v>207</v>
      </c>
      <c r="AU239" s="54" t="s">
        <v>95</v>
      </c>
      <c r="AV239" s="9" t="s">
        <v>95</v>
      </c>
      <c r="AW239" s="9" t="s">
        <v>39</v>
      </c>
      <c r="AX239" s="9" t="s">
        <v>86</v>
      </c>
      <c r="AY239" s="54" t="s">
        <v>198</v>
      </c>
    </row>
    <row r="240" spans="2:65" s="8" customFormat="1">
      <c r="B240" s="49"/>
      <c r="D240" s="199" t="s">
        <v>207</v>
      </c>
      <c r="E240" s="50" t="s">
        <v>1</v>
      </c>
      <c r="F240" s="201" t="s">
        <v>252</v>
      </c>
      <c r="H240" s="202">
        <v>0</v>
      </c>
      <c r="L240" s="49"/>
      <c r="M240" s="51"/>
      <c r="T240" s="52"/>
      <c r="AT240" s="50" t="s">
        <v>207</v>
      </c>
      <c r="AU240" s="50" t="s">
        <v>95</v>
      </c>
      <c r="AV240" s="8" t="s">
        <v>217</v>
      </c>
      <c r="AW240" s="8" t="s">
        <v>39</v>
      </c>
      <c r="AX240" s="8" t="s">
        <v>86</v>
      </c>
      <c r="AY240" s="50" t="s">
        <v>198</v>
      </c>
    </row>
    <row r="241" spans="2:65" s="10" customFormat="1">
      <c r="B241" s="57"/>
      <c r="D241" s="199" t="s">
        <v>207</v>
      </c>
      <c r="E241" s="58" t="s">
        <v>919</v>
      </c>
      <c r="F241" s="205" t="s">
        <v>806</v>
      </c>
      <c r="H241" s="206">
        <v>50</v>
      </c>
      <c r="L241" s="57"/>
      <c r="M241" s="59"/>
      <c r="T241" s="60"/>
      <c r="AT241" s="58" t="s">
        <v>207</v>
      </c>
      <c r="AU241" s="58" t="s">
        <v>95</v>
      </c>
      <c r="AV241" s="10" t="s">
        <v>205</v>
      </c>
      <c r="AW241" s="10" t="s">
        <v>39</v>
      </c>
      <c r="AX241" s="10" t="s">
        <v>93</v>
      </c>
      <c r="AY241" s="58" t="s">
        <v>198</v>
      </c>
    </row>
    <row r="242" spans="2:65" s="1" customFormat="1" ht="24.2" customHeight="1">
      <c r="B242" s="14"/>
      <c r="C242" s="195">
        <v>21</v>
      </c>
      <c r="D242" s="195" t="s">
        <v>200</v>
      </c>
      <c r="E242" s="196" t="s">
        <v>807</v>
      </c>
      <c r="F242" s="192" t="s">
        <v>808</v>
      </c>
      <c r="G242" s="197" t="s">
        <v>453</v>
      </c>
      <c r="H242" s="198">
        <v>2.64</v>
      </c>
      <c r="I242" s="161"/>
      <c r="J242" s="256">
        <f>ROUND(H242*I242,2)</f>
        <v>0</v>
      </c>
      <c r="K242" s="192" t="s">
        <v>343</v>
      </c>
      <c r="L242" s="14"/>
      <c r="M242" s="39" t="s">
        <v>1</v>
      </c>
      <c r="N242" s="40" t="s">
        <v>51</v>
      </c>
      <c r="O242" s="41">
        <v>0</v>
      </c>
      <c r="P242" s="41">
        <f>O242*H242</f>
        <v>0</v>
      </c>
      <c r="Q242" s="41">
        <v>0</v>
      </c>
      <c r="R242" s="41">
        <f>Q242*H242</f>
        <v>0</v>
      </c>
      <c r="S242" s="41">
        <v>0</v>
      </c>
      <c r="T242" s="42">
        <f>S242*H242</f>
        <v>0</v>
      </c>
      <c r="AR242" s="43" t="s">
        <v>205</v>
      </c>
      <c r="AT242" s="43" t="s">
        <v>200</v>
      </c>
      <c r="AU242" s="43" t="s">
        <v>95</v>
      </c>
      <c r="AY242" s="11" t="s">
        <v>198</v>
      </c>
      <c r="BE242" s="44">
        <f>IF(N242="základní",J242,0)</f>
        <v>0</v>
      </c>
      <c r="BF242" s="44">
        <f>IF(N242="snížená",J242,0)</f>
        <v>0</v>
      </c>
      <c r="BG242" s="44">
        <f>IF(N242="zákl. přenesená",J242,0)</f>
        <v>0</v>
      </c>
      <c r="BH242" s="44">
        <f>IF(N242="sníž. přenesená",J242,0)</f>
        <v>0</v>
      </c>
      <c r="BI242" s="44">
        <f>IF(N242="nulová",J242,0)</f>
        <v>0</v>
      </c>
      <c r="BJ242" s="11" t="s">
        <v>93</v>
      </c>
      <c r="BK242" s="44">
        <f>ROUND(I242*H242,2)</f>
        <v>0</v>
      </c>
      <c r="BL242" s="11" t="s">
        <v>205</v>
      </c>
      <c r="BM242" s="43" t="s">
        <v>998</v>
      </c>
    </row>
    <row r="243" spans="2:65" s="9" customFormat="1">
      <c r="B243" s="53"/>
      <c r="D243" s="199" t="s">
        <v>207</v>
      </c>
      <c r="E243" s="54" t="s">
        <v>1</v>
      </c>
      <c r="F243" s="203" t="s">
        <v>999</v>
      </c>
      <c r="H243" s="204">
        <v>2.64</v>
      </c>
      <c r="L243" s="53"/>
      <c r="M243" s="55"/>
      <c r="T243" s="56"/>
      <c r="AT243" s="54" t="s">
        <v>207</v>
      </c>
      <c r="AU243" s="54" t="s">
        <v>95</v>
      </c>
      <c r="AV243" s="9" t="s">
        <v>95</v>
      </c>
      <c r="AW243" s="9" t="s">
        <v>39</v>
      </c>
      <c r="AX243" s="9" t="s">
        <v>86</v>
      </c>
      <c r="AY243" s="54" t="s">
        <v>198</v>
      </c>
    </row>
    <row r="244" spans="2:65" s="9" customFormat="1">
      <c r="B244" s="53"/>
      <c r="D244" s="199" t="s">
        <v>207</v>
      </c>
      <c r="E244" s="54" t="s">
        <v>1</v>
      </c>
      <c r="F244" s="203" t="s">
        <v>1000</v>
      </c>
      <c r="H244" s="204"/>
      <c r="L244" s="53"/>
      <c r="M244" s="55"/>
      <c r="T244" s="56"/>
      <c r="AT244" s="54" t="s">
        <v>207</v>
      </c>
      <c r="AU244" s="54" t="s">
        <v>95</v>
      </c>
      <c r="AV244" s="9" t="s">
        <v>95</v>
      </c>
      <c r="AW244" s="9" t="s">
        <v>39</v>
      </c>
      <c r="AX244" s="9" t="s">
        <v>86</v>
      </c>
      <c r="AY244" s="54" t="s">
        <v>198</v>
      </c>
    </row>
    <row r="245" spans="2:65" s="8" customFormat="1">
      <c r="B245" s="49"/>
      <c r="D245" s="199" t="s">
        <v>207</v>
      </c>
      <c r="E245" s="50" t="s">
        <v>915</v>
      </c>
      <c r="F245" s="201" t="s">
        <v>252</v>
      </c>
      <c r="H245" s="202">
        <v>2.64</v>
      </c>
      <c r="L245" s="49"/>
      <c r="M245" s="51"/>
      <c r="T245" s="52"/>
      <c r="AT245" s="50" t="s">
        <v>207</v>
      </c>
      <c r="AU245" s="50" t="s">
        <v>95</v>
      </c>
      <c r="AV245" s="8" t="s">
        <v>217</v>
      </c>
      <c r="AW245" s="8" t="s">
        <v>39</v>
      </c>
      <c r="AX245" s="8" t="s">
        <v>93</v>
      </c>
      <c r="AY245" s="50" t="s">
        <v>198</v>
      </c>
    </row>
    <row r="246" spans="2:65" s="1" customFormat="1" ht="6.95" customHeight="1">
      <c r="B246" s="15"/>
      <c r="C246" s="84"/>
      <c r="D246" s="84"/>
      <c r="E246" s="84"/>
      <c r="F246" s="84"/>
      <c r="G246" s="84"/>
      <c r="H246" s="84"/>
      <c r="I246" s="84"/>
      <c r="J246" s="84"/>
      <c r="K246" s="84"/>
      <c r="L246" s="14"/>
    </row>
  </sheetData>
  <sheetProtection algorithmName="SHA-512" hashValue="f3Z3iQjbkkGBRQR38Zxl97IFG90Z8WaCjjoWFjIO0mSSxqXo1jz9pSefRQKQjYDkFfs1ALMAgeShXnHmyjqHdQ==" saltValue="vlA3GpGe3cMf605mtnzGxw==" spinCount="100000" sheet="1" objects="1" scenarios="1"/>
  <autoFilter ref="C122:K245" xr:uid="{00000000-0009-0000-0000-000003000000}"/>
  <mergeCells count="12">
    <mergeCell ref="E115:H115"/>
    <mergeCell ref="L2:V2"/>
    <mergeCell ref="E84:H84"/>
    <mergeCell ref="E86:H86"/>
    <mergeCell ref="E88:H88"/>
    <mergeCell ref="E111:H111"/>
    <mergeCell ref="E113:H113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87" fitToHeight="100" orientation="landscape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101-01 - CHODNÍK - uzn...</vt:lpstr>
      <vt:lpstr>VON-01 - VEDLEJŠÍ A OSTAT...</vt:lpstr>
      <vt:lpstr>SO 101-02 - CHODNÍK -  ne...</vt:lpstr>
      <vt:lpstr>'Rekapitulace stavby'!Názvy_tisku</vt:lpstr>
      <vt:lpstr>'SO 101-01 - CHODNÍK - uzn...'!Názvy_tisku</vt:lpstr>
      <vt:lpstr>'SO 101-02 - CHODNÍK -  ne...'!Názvy_tisku</vt:lpstr>
      <vt:lpstr>'VON-01 - VEDLEJŠÍ A OSTAT...'!Názvy_tisku</vt:lpstr>
      <vt:lpstr>'Rekapitulace stavby'!Oblast_tisku</vt:lpstr>
      <vt:lpstr>'SO 101-01 - CHODNÍK - uzn...'!Oblast_tisku</vt:lpstr>
      <vt:lpstr>'SO 101-02 - CHODNÍK -  ne...'!Oblast_tisku</vt:lpstr>
      <vt:lpstr>'VON-01 - VEDLEJŠÍ A OSTAT...'!Oblast_tisku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MILA\Admin</dc:creator>
  <cp:lastModifiedBy>Jakub Frais</cp:lastModifiedBy>
  <cp:lastPrinted>2023-12-13T14:58:49Z</cp:lastPrinted>
  <dcterms:created xsi:type="dcterms:W3CDTF">2023-07-13T14:46:36Z</dcterms:created>
  <dcterms:modified xsi:type="dcterms:W3CDTF">2024-07-25T11:15:45Z</dcterms:modified>
</cp:coreProperties>
</file>